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idija\Desktop\"/>
    </mc:Choice>
  </mc:AlternateContent>
  <workbookProtection workbookPassword="DE31" lockStructure="1"/>
  <bookViews>
    <workbookView xWindow="0" yWindow="0" windowWidth="20490" windowHeight="706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PROJEKATA'!$A$1:$N$501</definedName>
    <definedName name="_xlnm.Print_Area" localSheetId="0">'Opći dio'!$A$3:$E$32</definedName>
    <definedName name="_xlnm.Print_Area" localSheetId="1">'Plan prihoda za unos u SAP'!$A$2:$I$8</definedName>
    <definedName name="_xlnm.Print_Area" localSheetId="2">'Plan rashoda za unos u SAP'!$A$2:$K$64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F10" i="14"/>
  <c r="V8" i="14"/>
  <c r="U8" i="14"/>
  <c r="T8" i="14"/>
  <c r="S8" i="14"/>
  <c r="R8" i="14"/>
  <c r="Q8" i="14"/>
  <c r="P8" i="14"/>
  <c r="O8" i="14"/>
  <c r="N8" i="14"/>
  <c r="M8" i="14"/>
  <c r="K8" i="14"/>
  <c r="F8" i="14"/>
  <c r="V7" i="14"/>
  <c r="U7" i="14"/>
  <c r="T7" i="14"/>
  <c r="S7" i="14"/>
  <c r="R7" i="14"/>
  <c r="Q7" i="14"/>
  <c r="P7" i="14"/>
  <c r="O7" i="14"/>
  <c r="N7" i="14"/>
  <c r="M7" i="14"/>
  <c r="K7" i="14"/>
  <c r="F7" i="14"/>
  <c r="V6" i="14"/>
  <c r="U6" i="14"/>
  <c r="T6" i="14"/>
  <c r="S6" i="14"/>
  <c r="R6" i="14"/>
  <c r="Q6" i="14"/>
  <c r="P6" i="14"/>
  <c r="O6" i="14"/>
  <c r="N6" i="14"/>
  <c r="M6" i="14"/>
  <c r="K6" i="14"/>
  <c r="F6" i="14"/>
  <c r="U106" i="14" l="1"/>
  <c r="K92" i="14"/>
  <c r="N92" i="14"/>
  <c r="T92" i="14"/>
  <c r="F100" i="14"/>
  <c r="H100" i="14"/>
  <c r="N100" i="14"/>
  <c r="K106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U38" i="13"/>
  <c r="S38" i="13"/>
  <c r="Q38" i="13"/>
  <c r="M38" i="13"/>
  <c r="K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K120" i="13"/>
  <c r="V38" i="13"/>
  <c r="T38" i="13"/>
  <c r="R38" i="13"/>
  <c r="P38" i="13"/>
  <c r="N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K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F122" i="13"/>
  <c r="W81" i="13"/>
  <c r="S81" i="13"/>
  <c r="N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K122" i="13"/>
  <c r="T81" i="13"/>
  <c r="K81" i="13"/>
  <c r="T121" i="13"/>
  <c r="Q121" i="13"/>
  <c r="M121" i="13"/>
  <c r="K121" i="13"/>
  <c r="T119" i="13"/>
  <c r="Q119" i="13"/>
  <c r="M119" i="13"/>
  <c r="K119" i="13"/>
  <c r="T118" i="13"/>
  <c r="Q118" i="13"/>
  <c r="M118" i="13"/>
  <c r="K118" i="13"/>
  <c r="T93" i="13"/>
  <c r="Q93" i="13"/>
  <c r="M93" i="13"/>
  <c r="K93" i="13"/>
  <c r="T80" i="13"/>
  <c r="Q80" i="13"/>
  <c r="M80" i="13"/>
  <c r="K80" i="13"/>
  <c r="T78" i="13"/>
  <c r="Q78" i="13"/>
  <c r="M78" i="13"/>
  <c r="K78" i="13"/>
  <c r="T77" i="13"/>
  <c r="Q77" i="13"/>
  <c r="M77" i="13"/>
  <c r="K77" i="13"/>
  <c r="W52" i="13"/>
  <c r="U52" i="13"/>
  <c r="S52" i="13"/>
  <c r="P52" i="13"/>
  <c r="N52" i="13"/>
  <c r="L52" i="13"/>
  <c r="H52" i="13"/>
  <c r="F52" i="13"/>
  <c r="W39" i="13"/>
  <c r="U39" i="13"/>
  <c r="S39" i="13"/>
  <c r="P39" i="13"/>
  <c r="N39" i="13"/>
  <c r="L39" i="13"/>
  <c r="H39" i="13"/>
  <c r="F39" i="13"/>
  <c r="W37" i="13"/>
  <c r="U37" i="13"/>
  <c r="W121" i="13"/>
  <c r="U121" i="13"/>
  <c r="S121" i="13"/>
  <c r="P121" i="13"/>
  <c r="N121" i="13"/>
  <c r="L121" i="13"/>
  <c r="H121" i="13"/>
  <c r="F121" i="13"/>
  <c r="W119" i="13"/>
  <c r="U119" i="13"/>
  <c r="S119" i="13"/>
  <c r="P119" i="13"/>
  <c r="N119" i="13"/>
  <c r="L119" i="13"/>
  <c r="H119" i="13"/>
  <c r="F119" i="13"/>
  <c r="W118" i="13"/>
  <c r="U118" i="13"/>
  <c r="S118" i="13"/>
  <c r="P118" i="13"/>
  <c r="N118" i="13"/>
  <c r="L118" i="13"/>
  <c r="H118" i="13"/>
  <c r="F118" i="13"/>
  <c r="W93" i="13"/>
  <c r="U93" i="13"/>
  <c r="S93" i="13"/>
  <c r="P93" i="13"/>
  <c r="N93" i="13"/>
  <c r="L93" i="13"/>
  <c r="H93" i="13"/>
  <c r="F93" i="13"/>
  <c r="W80" i="13"/>
  <c r="U80" i="13"/>
  <c r="S80" i="13"/>
  <c r="P80" i="13"/>
  <c r="N80" i="13"/>
  <c r="L80" i="13"/>
  <c r="H80" i="13"/>
  <c r="F80" i="13"/>
  <c r="W78" i="13"/>
  <c r="U78" i="13"/>
  <c r="S78" i="13"/>
  <c r="P78" i="13"/>
  <c r="N78" i="13"/>
  <c r="L78" i="13"/>
  <c r="H78" i="13"/>
  <c r="F78" i="13"/>
  <c r="W77" i="13"/>
  <c r="U77" i="13"/>
  <c r="S77" i="13"/>
  <c r="P77" i="13"/>
  <c r="N77" i="13"/>
  <c r="L77" i="13"/>
  <c r="H77" i="13"/>
  <c r="F77" i="13"/>
  <c r="T52" i="13"/>
  <c r="Q52" i="13"/>
  <c r="M52" i="13"/>
  <c r="K52" i="13"/>
  <c r="T39" i="13"/>
  <c r="Q39" i="13"/>
  <c r="M39" i="13"/>
  <c r="K39" i="13"/>
  <c r="S37" i="13"/>
  <c r="P37" i="13"/>
  <c r="N37" i="13"/>
  <c r="L37" i="13"/>
  <c r="H37" i="13"/>
  <c r="F37" i="13"/>
  <c r="W36" i="13"/>
  <c r="U36" i="13"/>
  <c r="S36" i="13"/>
  <c r="P36" i="13"/>
  <c r="N36" i="13"/>
  <c r="L36" i="13"/>
  <c r="H36" i="13"/>
  <c r="F36" i="13"/>
  <c r="W11" i="13"/>
  <c r="U11" i="13"/>
  <c r="S11" i="13"/>
  <c r="P11" i="13"/>
  <c r="N11" i="13"/>
  <c r="L11" i="13"/>
  <c r="H11" i="13"/>
  <c r="F11" i="13"/>
  <c r="T37" i="13"/>
  <c r="Q37" i="13"/>
  <c r="M37" i="13"/>
  <c r="K37" i="13"/>
  <c r="T36" i="13"/>
  <c r="Q36" i="13"/>
  <c r="M36" i="13"/>
  <c r="K36" i="13"/>
  <c r="T11" i="13"/>
  <c r="Q11" i="13"/>
  <c r="M11" i="13"/>
  <c r="K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122" i="13" l="1"/>
  <c r="G121" i="13"/>
  <c r="G80" i="13"/>
  <c r="G79" i="13"/>
  <c r="G119" i="13"/>
  <c r="G78" i="13"/>
  <c r="G52" i="13"/>
  <c r="G37" i="13"/>
  <c r="G38" i="13"/>
  <c r="G120" i="13"/>
  <c r="G118" i="13"/>
  <c r="G77" i="13"/>
  <c r="G39" i="13"/>
  <c r="G36" i="13"/>
  <c r="G81" i="13"/>
  <c r="G93" i="13"/>
  <c r="G11" i="13"/>
  <c r="I121" i="13"/>
  <c r="I118" i="13"/>
  <c r="I80" i="13"/>
  <c r="I77" i="13"/>
  <c r="I52" i="13"/>
  <c r="I36" i="13"/>
  <c r="I38" i="13"/>
  <c r="I79" i="13"/>
  <c r="I122" i="13"/>
  <c r="I81" i="13"/>
  <c r="I120" i="13"/>
  <c r="I119" i="13"/>
  <c r="I93" i="13"/>
  <c r="I78" i="13"/>
  <c r="I39" i="13"/>
  <c r="I37" i="13"/>
  <c r="I11" i="13"/>
  <c r="J38" i="13"/>
  <c r="J118" i="13"/>
  <c r="J77" i="13"/>
  <c r="J36" i="13"/>
  <c r="J122" i="13"/>
  <c r="J93" i="13"/>
  <c r="J11" i="13"/>
  <c r="J120" i="13"/>
  <c r="J81" i="13"/>
  <c r="J52" i="13"/>
  <c r="J121" i="13"/>
  <c r="J80" i="13"/>
  <c r="J79" i="13"/>
  <c r="J39" i="13"/>
  <c r="J119" i="13"/>
  <c r="J78" i="13"/>
  <c r="J37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78" i="13" l="1"/>
  <c r="D81" i="13"/>
  <c r="D38" i="13"/>
  <c r="D120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F59" i="14" l="1"/>
  <c r="K59" i="14"/>
  <c r="S59" i="14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107" i="14" l="1"/>
  <c r="J97" i="14"/>
  <c r="J84" i="14"/>
  <c r="J75" i="14"/>
  <c r="J103" i="14"/>
  <c r="J94" i="14"/>
  <c r="J81" i="14"/>
  <c r="J104" i="14"/>
  <c r="J95" i="14"/>
  <c r="J82" i="14"/>
  <c r="J73" i="14"/>
  <c r="J101" i="14"/>
  <c r="J88" i="14"/>
  <c r="J78" i="14"/>
  <c r="J102" i="14"/>
  <c r="J93" i="14"/>
  <c r="J79" i="14"/>
  <c r="J108" i="14"/>
  <c r="J98" i="14"/>
  <c r="J85" i="14"/>
  <c r="J76" i="14"/>
  <c r="J99" i="14"/>
  <c r="J87" i="14"/>
  <c r="J77" i="14"/>
  <c r="J105" i="14"/>
  <c r="J96" i="14"/>
  <c r="J83" i="14"/>
  <c r="J74" i="14"/>
  <c r="J67" i="14"/>
  <c r="J45" i="14"/>
  <c r="J24" i="14"/>
  <c r="J10" i="14"/>
  <c r="J48" i="14"/>
  <c r="J27" i="14"/>
  <c r="J7" i="14"/>
  <c r="J54" i="14"/>
  <c r="J31" i="14"/>
  <c r="J11" i="14"/>
  <c r="J57" i="14"/>
  <c r="J35" i="14"/>
  <c r="J62" i="14"/>
  <c r="J40" i="14"/>
  <c r="J18" i="14"/>
  <c r="J66" i="14"/>
  <c r="J44" i="14"/>
  <c r="J22" i="14"/>
  <c r="J6" i="14"/>
  <c r="J47" i="14"/>
  <c r="J26" i="14"/>
  <c r="J14" i="14"/>
  <c r="J52" i="14"/>
  <c r="J29" i="14"/>
  <c r="J56" i="14"/>
  <c r="J34" i="14"/>
  <c r="J13" i="14"/>
  <c r="J61" i="14"/>
  <c r="J37" i="14"/>
  <c r="J17" i="14"/>
  <c r="J65" i="14"/>
  <c r="J43" i="14"/>
  <c r="J21" i="14"/>
  <c r="J68" i="14"/>
  <c r="J46" i="14"/>
  <c r="J25" i="14"/>
  <c r="J50" i="14"/>
  <c r="J28" i="14"/>
  <c r="J8" i="14"/>
  <c r="J55" i="14"/>
  <c r="J32" i="14"/>
  <c r="J12" i="14"/>
  <c r="J60" i="14"/>
  <c r="J36" i="14"/>
  <c r="J16" i="14"/>
  <c r="J64" i="14"/>
  <c r="J41" i="14"/>
  <c r="J20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27" i="14"/>
  <c r="G22" i="14"/>
  <c r="G17" i="14"/>
  <c r="G7" i="14"/>
  <c r="G66" i="14"/>
  <c r="G61" i="14"/>
  <c r="G55" i="14"/>
  <c r="G48" i="14"/>
  <c r="G44" i="14"/>
  <c r="G37" i="14"/>
  <c r="G32" i="14"/>
  <c r="G12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16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5" i="14"/>
  <c r="E60" i="14"/>
  <c r="E54" i="14"/>
  <c r="E47" i="14"/>
  <c r="E43" i="14"/>
  <c r="E36" i="14"/>
  <c r="E31" i="14"/>
  <c r="E26" i="14"/>
  <c r="E11" i="14"/>
  <c r="E6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21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D108" i="14" s="1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D57" i="14" l="1"/>
  <c r="J59" i="14"/>
  <c r="D41" i="14"/>
  <c r="D20" i="14"/>
  <c r="D85" i="14"/>
  <c r="J92" i="14"/>
  <c r="J100" i="14"/>
  <c r="J63" i="14"/>
  <c r="J106" i="14"/>
  <c r="D25" i="14"/>
  <c r="D29" i="14"/>
  <c r="D18" i="14"/>
  <c r="D62" i="14"/>
  <c r="G9" i="14"/>
  <c r="I106" i="14"/>
  <c r="W39" i="14"/>
  <c r="D46" i="14"/>
  <c r="D35" i="14"/>
  <c r="I92" i="14"/>
  <c r="I59" i="14"/>
  <c r="I100" i="14"/>
  <c r="I86" i="14"/>
  <c r="D95" i="14"/>
  <c r="D48" i="14"/>
  <c r="D28" i="14"/>
  <c r="D27" i="14"/>
  <c r="D43" i="14"/>
  <c r="D65" i="14"/>
  <c r="D36" i="14"/>
  <c r="D60" i="14"/>
  <c r="D54" i="14"/>
  <c r="D16" i="14"/>
  <c r="D31" i="14"/>
  <c r="D32" i="14"/>
  <c r="D55" i="14"/>
  <c r="D45" i="14"/>
  <c r="D67" i="14"/>
  <c r="D6" i="14"/>
  <c r="G86" i="14"/>
  <c r="G100" i="14"/>
  <c r="G59" i="14"/>
  <c r="G92" i="14"/>
  <c r="G106" i="14"/>
  <c r="D47" i="14"/>
  <c r="D26" i="14"/>
  <c r="D37" i="14"/>
  <c r="D61" i="14"/>
  <c r="D75" i="14"/>
  <c r="D17" i="14"/>
  <c r="D83" i="14"/>
  <c r="D103" i="14"/>
  <c r="E39" i="14"/>
  <c r="D56" i="14"/>
  <c r="D102" i="14"/>
  <c r="E106" i="14"/>
  <c r="W106" i="14"/>
  <c r="D21" i="14"/>
  <c r="D22" i="14"/>
  <c r="D44" i="14"/>
  <c r="D66" i="14"/>
  <c r="E30" i="14"/>
  <c r="E33" i="14"/>
  <c r="E42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<sst xmlns="http://schemas.openxmlformats.org/spreadsheetml/2006/main" count="5027" uniqueCount="2350">
  <si>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</si>
  <si>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</si>
  <si>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</si>
  <si>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</si>
  <si>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</si>
  <si>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</si>
  <si>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</si>
  <si>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</si>
  <si>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</si>
  <si>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</si>
  <si>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</si>
  <si>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</si>
  <si>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</si>
  <si>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</si>
  <si>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</si>
  <si>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</si>
  <si>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</si>
  <si>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</si>
  <si>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</si>
  <si>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</si>
  <si>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</si>
  <si>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</si>
  <si>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</si>
  <si>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</si>
  <si>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</si>
  <si>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</si>
  <si>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</si>
  <si>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</si>
  <si>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</si>
  <si>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</si>
  <si>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</si>
  <si>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</si>
  <si>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</si>
  <si>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</si>
  <si>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</si>
  <si>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</si>
  <si>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</si>
  <si>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</si>
  <si>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</si>
  <si>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</si>
  <si>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</si>
  <si>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</si>
  <si>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</si>
  <si>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</si>
  <si>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</si>
  <si>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</si>
  <si>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</si>
  <si>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</si>
  <si>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</si>
  <si>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</si>
  <si>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</si>
  <si>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</si>
  <si>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</si>
  <si>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</si>
  <si>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</si>
  <si>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</si>
  <si>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</si>
  <si>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</si>
  <si>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</si>
  <si>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</si>
  <si>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</si>
  <si>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</si>
  <si>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</si>
  <si>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</si>
  <si>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</si>
  <si>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</si>
  <si>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</si>
  <si>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</si>
  <si>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</si>
  <si>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</si>
  <si>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</si>
  <si>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</si>
  <si>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</si>
  <si>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</si>
  <si>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</si>
  <si>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</si>
  <si>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</si>
  <si>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</si>
  <si>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</si>
  <si>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</si>
  <si>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</si>
  <si>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</si>
  <si>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</si>
  <si>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</si>
  <si>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</si>
  <si>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</si>
  <si>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</si>
  <si>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</si>
  <si>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</si>
  <si>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</si>
  <si>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</si>
  <si>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</si>
  <si>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</si>
  <si>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</si>
  <si>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</si>
  <si>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</si>
  <si>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</si>
  <si>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</si>
  <si>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</si>
  <si>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</si>
  <si>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</si>
  <si>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</si>
  <si>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</si>
  <si>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</si>
  <si>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</si>
  <si>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</si>
  <si>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</si>
  <si>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</si>
  <si>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</si>
  <si>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</si>
  <si>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</si>
  <si>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</si>
  <si>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</si>
  <si>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</si>
  <si>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</si>
  <si>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</si>
  <si>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</si>
  <si>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</si>
  <si>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</si>
  <si>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</si>
  <si>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</si>
  <si>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</si>
  <si>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</si>
  <si>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</si>
  <si>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</si>
  <si>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</si>
  <si>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</si>
  <si>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</si>
  <si>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</si>
  <si>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</si>
  <si>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</si>
  <si>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</si>
  <si>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</si>
  <si>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</si>
  <si>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</si>
  <si>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</si>
  <si>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</si>
  <si>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</si>
  <si>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</si>
  <si>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</si>
  <si>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</si>
  <si>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</si>
  <si>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</si>
  <si>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</si>
  <si>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</si>
  <si>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</si>
  <si>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</si>
  <si>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</si>
  <si>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</si>
  <si>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</si>
  <si>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</si>
  <si>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</si>
  <si>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</si>
  <si>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</si>
  <si>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</si>
  <si>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</si>
  <si>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</si>
  <si>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</si>
  <si>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</si>
  <si>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</si>
  <si>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</si>
  <si>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</si>
  <si>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</si>
  <si>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</si>
  <si>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</si>
  <si>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</si>
  <si>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</si>
  <si>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</si>
  <si>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</si>
  <si>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</si>
  <si>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</si>
  <si>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</si>
  <si>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</si>
  <si>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</si>
  <si>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</si>
  <si>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</si>
  <si>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</si>
  <si>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</si>
  <si>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</si>
  <si>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</si>
  <si>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</si>
  <si>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</si>
  <si>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</si>
  <si>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</si>
  <si>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</si>
  <si>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</si>
  <si>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</si>
  <si>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</si>
  <si>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</si>
  <si>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</si>
  <si>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</si>
  <si>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</si>
  <si>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</si>
  <si>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</si>
  <si>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</si>
  <si>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</si>
  <si>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</si>
  <si>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</si>
  <si>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</si>
  <si>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</si>
  <si>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</si>
  <si>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</si>
  <si>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</si>
  <si>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</si>
  <si>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</si>
  <si>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</si>
  <si>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</si>
  <si>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</si>
  <si>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</si>
  <si>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</si>
  <si>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</si>
  <si>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</si>
  <si>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</si>
  <si>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</si>
  <si>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</si>
  <si>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</si>
  <si>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</si>
  <si>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</si>
  <si>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</si>
  <si>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</si>
  <si>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</si>
  <si>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</si>
  <si>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</si>
  <si>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</si>
  <si>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</si>
  <si>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</si>
  <si>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</si>
  <si>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</si>
  <si>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</si>
  <si>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</si>
  <si>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</si>
  <si>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</si>
  <si>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</si>
  <si>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</si>
  <si>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</si>
  <si>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</si>
  <si>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</si>
  <si>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</si>
  <si>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</si>
  <si>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</si>
  <si>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</si>
  <si>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</si>
  <si>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</si>
  <si>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</si>
  <si>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</si>
  <si>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</si>
  <si>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</si>
  <si>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</si>
  <si>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</si>
  <si>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</si>
  <si>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</si>
  <si>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</si>
  <si>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</si>
  <si>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</si>
  <si>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</si>
  <si>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</si>
  <si>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</si>
  <si>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</si>
  <si>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</si>
  <si>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</si>
  <si>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</si>
  <si>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</si>
  <si>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</si>
  <si>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</si>
  <si>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</si>
  <si>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</si>
  <si>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</si>
  <si>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</si>
  <si>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</si>
  <si>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</si>
  <si>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</si>
  <si>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</si>
  <si>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</si>
  <si>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</si>
  <si>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</si>
  <si>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</si>
  <si>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</si>
  <si>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</si>
  <si>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</si>
  <si>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</si>
  <si>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</si>
  <si>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</si>
  <si>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</si>
  <si>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</si>
  <si>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</si>
  <si>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</si>
  <si>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</si>
  <si>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</si>
  <si>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</si>
  <si>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</si>
  <si>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</si>
  <si>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</si>
  <si>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</si>
  <si>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</si>
  <si>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</si>
  <si>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</si>
  <si>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</si>
  <si>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</si>
  <si>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</si>
  <si>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</si>
  <si>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</si>
  <si>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</si>
  <si>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</si>
  <si>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</si>
  <si>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</si>
  <si>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</si>
  <si>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</si>
  <si>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</si>
  <si>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</si>
  <si>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</si>
  <si>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</si>
  <si>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</si>
  <si>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</si>
  <si>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</si>
  <si>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</si>
  <si>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</si>
  <si>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</si>
  <si>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</si>
  <si>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</si>
  <si>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</si>
  <si>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</si>
  <si>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</si>
  <si>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</si>
  <si>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</si>
  <si>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</si>
  <si>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</si>
  <si>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</si>
  <si>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</si>
  <si>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</si>
  <si>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</si>
  <si>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</si>
  <si>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</si>
  <si>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</si>
  <si>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</si>
  <si>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</si>
  <si>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</si>
  <si>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</si>
  <si>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</si>
  <si>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</si>
  <si>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</si>
  <si>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</si>
  <si>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</si>
  <si>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</si>
  <si>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</si>
  <si>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</si>
  <si>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</si>
  <si>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</si>
  <si>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</si>
  <si>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</si>
  <si>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</si>
  <si>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</si>
  <si>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</si>
  <si>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</si>
  <si>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</si>
  <si>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</si>
  <si>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</si>
  <si>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</si>
  <si>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</si>
  <si>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</si>
  <si>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</si>
  <si>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</si>
  <si>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</si>
  <si>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</si>
  <si>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</si>
  <si>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</si>
  <si>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</si>
  <si>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</si>
  <si>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</si>
  <si>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</si>
  <si>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</si>
  <si>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</si>
  <si>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</si>
  <si>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</si>
  <si>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</si>
  <si>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</si>
  <si>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</si>
  <si>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</si>
  <si>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</si>
  <si>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</si>
  <si>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</si>
  <si>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</si>
  <si>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</si>
  <si>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</si>
  <si>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</si>
  <si>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</si>
  <si>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</si>
  <si>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</si>
  <si>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</si>
  <si>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</si>
  <si>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</si>
  <si>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</si>
  <si>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</si>
  <si>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</si>
  <si>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</si>
  <si>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</si>
  <si>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</si>
  <si>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</si>
  <si>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</si>
  <si>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</si>
  <si>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</si>
  <si>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</si>
  <si>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</si>
  <si>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</si>
  <si>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</si>
  <si>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</si>
  <si>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</si>
  <si>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</si>
  <si>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</si>
  <si>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</si>
  <si>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</si>
  <si>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</si>
  <si>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</si>
  <si>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</si>
  <si>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</si>
  <si>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</si>
  <si>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</si>
  <si>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</si>
  <si>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</si>
  <si>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</si>
  <si>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</si>
  <si>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</si>
  <si>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</si>
  <si>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</si>
  <si>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</si>
  <si>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</si>
  <si>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</si>
  <si>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</si>
  <si>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</si>
  <si>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</si>
  <si>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</si>
  <si>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</si>
  <si>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</si>
  <si>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</si>
  <si>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</si>
  <si>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</si>
  <si>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</si>
  <si>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</si>
  <si>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</si>
  <si>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</si>
  <si>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</si>
  <si>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</si>
  <si>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</si>
  <si>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</si>
  <si>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</si>
  <si>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</si>
  <si>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</si>
  <si>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</si>
  <si>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</si>
  <si>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</si>
  <si>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</si>
  <si>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</si>
  <si>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</si>
  <si>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</si>
  <si>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</si>
  <si>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</si>
  <si>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</si>
  <si>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</si>
  <si>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</si>
  <si>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</si>
  <si>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</si>
  <si>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</si>
  <si>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</si>
  <si>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</si>
  <si>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</si>
  <si>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</si>
  <si>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</si>
  <si>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</si>
  <si>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</si>
  <si>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</si>
  <si>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</si>
  <si>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</si>
  <si>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</si>
  <si>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</si>
  <si>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</si>
  <si>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</si>
  <si>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</si>
  <si>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</si>
  <si>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</si>
  <si>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</si>
  <si>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</si>
  <si>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</si>
  <si>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</si>
  <si>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</si>
  <si>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</si>
  <si>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</si>
  <si>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</si>
  <si>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</si>
  <si>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</si>
  <si>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</si>
  <si>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</si>
  <si>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</si>
  <si>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</si>
  <si>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</si>
  <si>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</si>
  <si>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</si>
  <si>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</si>
  <si>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</si>
  <si>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</si>
  <si>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</si>
  <si>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</si>
  <si>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</si>
  <si>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</si>
  <si>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</si>
  <si>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</si>
  <si>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</si>
  <si>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</si>
  <si>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</si>
  <si>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</si>
  <si>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</si>
  <si>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</si>
  <si>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</si>
  <si>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</si>
  <si>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</si>
  <si>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</si>
  <si>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</si>
  <si>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</si>
  <si>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</si>
  <si>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</si>
  <si>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</si>
  <si>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</si>
  <si>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</si>
  <si>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</si>
  <si>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</si>
  <si>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</si>
  <si>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</si>
  <si>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</si>
  <si>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</si>
  <si>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</si>
  <si>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</si>
  <si>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</si>
  <si>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</si>
  <si>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</si>
  <si>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</si>
  <si>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</si>
  <si>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</si>
  <si>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</si>
  <si>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</si>
  <si>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</si>
  <si>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</si>
  <si>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</si>
  <si>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</si>
  <si>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</si>
  <si>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</si>
  <si>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</si>
  <si>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</si>
  <si>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</si>
  <si>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</si>
  <si>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</si>
  <si>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</si>
  <si>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</si>
  <si>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</si>
  <si>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</si>
  <si>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</si>
  <si>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</si>
  <si>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</si>
  <si>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</si>
  <si>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</si>
  <si>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</si>
  <si>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</si>
  <si>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</si>
  <si>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</si>
  <si>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</si>
  <si>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</si>
  <si>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</si>
  <si>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</si>
  <si>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</si>
  <si>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</si>
  <si>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</si>
  <si>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</si>
  <si>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</si>
  <si>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</si>
  <si>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</si>
  <si>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</si>
  <si>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</si>
  <si>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</si>
  <si>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</si>
  <si>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</si>
  <si>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</si>
  <si>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</si>
  <si>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</si>
  <si>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</si>
  <si>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</si>
  <si>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</si>
  <si>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</si>
  <si>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</si>
  <si>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</si>
  <si>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</si>
  <si>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</si>
  <si>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</si>
  <si>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</si>
  <si>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</si>
  <si>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</si>
  <si>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</si>
  <si>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</si>
  <si>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</si>
  <si>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</si>
  <si>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</si>
  <si>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</si>
  <si>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</si>
  <si>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</si>
  <si>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</si>
  <si>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</si>
  <si>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</si>
  <si>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</si>
  <si>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</si>
  <si>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</si>
  <si>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</si>
  <si>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</si>
  <si>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</si>
  <si>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</si>
  <si>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</si>
  <si>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</si>
  <si>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</si>
  <si>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</si>
  <si>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</si>
  <si>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</si>
  <si>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</si>
  <si>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</si>
  <si>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</si>
  <si>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</si>
  <si>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</si>
  <si>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</si>
  <si>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</si>
  <si>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</si>
  <si>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</si>
  <si>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</si>
  <si>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</si>
  <si>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</si>
  <si>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</si>
  <si>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</si>
  <si>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</si>
  <si>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</si>
  <si>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</si>
  <si>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</si>
  <si>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</si>
  <si>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</si>
  <si>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</si>
  <si>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</si>
  <si>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</si>
  <si>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</si>
  <si>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</si>
  <si>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</si>
  <si>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</si>
  <si>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</si>
  <si>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</si>
  <si>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</si>
  <si>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</si>
  <si>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</si>
  <si>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</si>
  <si>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</si>
  <si>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</si>
  <si>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</si>
  <si>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</si>
  <si>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</si>
  <si>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</si>
  <si>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</si>
  <si>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</si>
  <si>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</si>
  <si>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</si>
  <si>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</si>
  <si>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</si>
  <si>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</si>
  <si>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</si>
  <si>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</si>
  <si>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</si>
  <si>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</si>
  <si>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</si>
  <si>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</si>
  <si>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</si>
  <si>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</si>
  <si>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</si>
  <si>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</si>
  <si>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</si>
  <si>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</si>
  <si>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</si>
  <si>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</si>
  <si>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</si>
  <si>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</si>
  <si>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</si>
  <si>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</si>
  <si>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</si>
  <si>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</si>
  <si>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</si>
  <si>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</si>
  <si>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</si>
  <si>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</si>
  <si>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</si>
  <si>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</si>
  <si>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</si>
  <si>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</si>
  <si>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</si>
  <si>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</si>
  <si>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</si>
  <si>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</si>
  <si>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</si>
  <si>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</si>
  <si>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</si>
  <si>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</si>
  <si>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</si>
  <si>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</si>
  <si>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</si>
  <si>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</si>
  <si>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</si>
  <si>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</si>
  <si>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</si>
  <si>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</si>
  <si>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</si>
  <si>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</si>
  <si>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</si>
  <si>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</si>
  <si>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</si>
  <si>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</si>
  <si>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</si>
  <si>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</si>
  <si>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</si>
  <si>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</si>
  <si>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</si>
  <si>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</si>
  <si>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</si>
  <si>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</si>
  <si>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</si>
  <si>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</si>
  <si>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</si>
  <si>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</si>
  <si>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</si>
  <si>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</si>
  <si>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</si>
  <si>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</si>
  <si>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</si>
  <si>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</si>
  <si>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</si>
  <si>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</si>
  <si>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</si>
  <si>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</si>
  <si>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</si>
  <si>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</si>
  <si>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</si>
  <si>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</si>
  <si>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</si>
  <si>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</si>
  <si>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</si>
  <si>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</si>
  <si>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</si>
  <si>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</si>
  <si>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</si>
  <si>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</si>
  <si>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</si>
  <si>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</si>
  <si>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</si>
  <si>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</si>
  <si>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</si>
  <si>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</si>
  <si>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</si>
  <si>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</si>
  <si>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</si>
  <si>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</si>
  <si>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</si>
  <si>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</si>
  <si>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</si>
  <si>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</si>
  <si>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</si>
  <si>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</si>
  <si>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</si>
  <si>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</si>
  <si>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</si>
  <si>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</si>
  <si>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</si>
  <si>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</si>
  <si>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</si>
  <si>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</si>
  <si>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</si>
  <si>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</si>
  <si>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</si>
  <si>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</si>
  <si>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</si>
  <si>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</si>
  <si>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</si>
  <si>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</si>
  <si>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</si>
  <si>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</si>
  <si>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</si>
  <si>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</si>
  <si>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</si>
  <si>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</si>
  <si>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</si>
  <si>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</si>
  <si>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</si>
  <si>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</si>
  <si>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</si>
  <si>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</si>
  <si>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</si>
  <si>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</si>
  <si>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</si>
  <si>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</si>
  <si>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</si>
  <si>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</si>
  <si>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</si>
  <si>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</si>
  <si>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</si>
  <si>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</si>
  <si>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</si>
  <si>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</si>
  <si>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</si>
  <si>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</si>
  <si>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</si>
  <si>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</si>
  <si>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</si>
  <si>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</si>
  <si>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</si>
  <si>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</si>
  <si>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</si>
  <si>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</si>
  <si>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</si>
  <si>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</si>
  <si>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</si>
  <si>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</si>
  <si>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</si>
  <si>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</si>
  <si>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</si>
  <si>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</si>
  <si>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</si>
  <si>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</si>
  <si>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</si>
  <si>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</si>
  <si>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</si>
  <si>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</si>
  <si>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</si>
  <si>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</si>
  <si>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</si>
  <si>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</si>
  <si>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</si>
  <si>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</si>
  <si>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</si>
  <si>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</si>
  <si>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</si>
  <si>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</si>
  <si>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</si>
  <si>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</si>
  <si>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</si>
  <si>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</si>
  <si>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</si>
  <si>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</si>
  <si>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</si>
  <si>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</si>
  <si>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</si>
  <si>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</si>
  <si>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</si>
  <si>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</si>
  <si>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</si>
  <si>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</si>
  <si>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</si>
  <si>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</si>
  <si>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</si>
  <si>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</si>
  <si>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</si>
  <si>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</si>
  <si>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</si>
  <si>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</si>
  <si>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</si>
  <si>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</si>
  <si>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</si>
  <si>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</si>
  <si>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</si>
  <si>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</si>
  <si>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</si>
  <si>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</si>
  <si>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</si>
  <si>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</si>
  <si>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</si>
  <si>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</si>
  <si>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</si>
  <si>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</si>
  <si>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</si>
  <si>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</si>
  <si>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</si>
  <si>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</si>
  <si>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</si>
  <si>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</si>
  <si>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</si>
  <si>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</si>
  <si>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</si>
  <si>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</si>
  <si>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</si>
  <si>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</si>
  <si>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</si>
  <si>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</si>
  <si>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</si>
  <si>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</si>
  <si>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</si>
  <si>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</si>
  <si>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</si>
  <si>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</si>
  <si>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</si>
  <si>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</si>
  <si>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</si>
  <si>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</si>
  <si>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</si>
  <si>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</si>
  <si>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</si>
  <si>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</si>
  <si>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</si>
  <si>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</si>
  <si>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</si>
  <si>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</si>
  <si>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</si>
  <si>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</si>
  <si>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</si>
  <si>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</si>
  <si>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</si>
  <si>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</si>
  <si>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</si>
  <si>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</si>
  <si>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</si>
  <si>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</si>
  <si>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</si>
  <si>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</si>
  <si>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</si>
  <si>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</si>
  <si>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</si>
  <si>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</si>
  <si>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</si>
  <si>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</si>
  <si>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</si>
  <si>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</si>
  <si>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</si>
  <si>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</si>
  <si>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</si>
  <si>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</si>
  <si>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</si>
  <si>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</si>
  <si>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</si>
  <si>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</si>
  <si>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</si>
  <si>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</si>
  <si>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</si>
  <si>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</si>
  <si>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</si>
  <si>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</si>
  <si>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</si>
  <si>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</si>
  <si>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</si>
  <si>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</si>
  <si>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</si>
  <si>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</si>
  <si>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</si>
  <si>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</si>
  <si>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</si>
  <si>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</si>
  <si>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</si>
  <si>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</si>
  <si>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</si>
  <si>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</si>
  <si>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</si>
  <si>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</si>
  <si>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</si>
  <si>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</si>
  <si>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</si>
  <si>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</si>
  <si>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</si>
  <si>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</si>
  <si>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</si>
  <si>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</si>
  <si>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</si>
  <si>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</si>
  <si>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</si>
  <si>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</si>
  <si>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</si>
  <si>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</si>
  <si>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</si>
  <si>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</si>
  <si>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</si>
  <si>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</si>
  <si>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</si>
  <si>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</si>
  <si>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</si>
  <si>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</si>
  <si>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</si>
  <si>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</si>
  <si>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</si>
  <si>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</si>
  <si>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</si>
  <si>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</si>
  <si>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</si>
  <si>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</si>
  <si>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</si>
  <si>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</si>
  <si>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</si>
  <si>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</si>
  <si>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</si>
  <si>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</si>
  <si>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</si>
  <si>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</si>
  <si>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</si>
  <si>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</si>
  <si>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</si>
  <si>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</si>
  <si>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</si>
  <si>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</si>
  <si>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</si>
  <si>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</si>
  <si>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</si>
  <si>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</si>
  <si>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</si>
  <si>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</si>
  <si>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</si>
  <si>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</si>
  <si>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</si>
  <si>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</si>
  <si>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</si>
  <si>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</si>
  <si>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</si>
  <si>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</si>
  <si>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</si>
  <si>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</si>
  <si>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</si>
  <si>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</si>
  <si>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</si>
  <si>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</si>
  <si>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</si>
  <si>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</si>
  <si>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</si>
  <si>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</si>
  <si>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</si>
  <si>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</si>
  <si>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</si>
  <si>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</si>
  <si>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</si>
  <si>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</si>
  <si>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</si>
  <si>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</si>
  <si>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</si>
  <si>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</si>
  <si>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</si>
  <si>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</si>
  <si>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</si>
  <si>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</si>
  <si>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</si>
  <si>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</si>
  <si>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</si>
  <si>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</si>
  <si>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</si>
  <si>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</si>
  <si>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</si>
  <si>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</si>
  <si>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</si>
  <si>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</si>
  <si>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</si>
  <si>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</si>
  <si>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</si>
  <si>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</si>
  <si>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</si>
  <si>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</si>
  <si>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</si>
  <si>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</si>
  <si>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</si>
  <si>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</si>
  <si>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</si>
  <si>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</si>
  <si>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</si>
  <si>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</si>
  <si>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</si>
  <si>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</si>
  <si>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</si>
  <si>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</si>
  <si>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</si>
  <si>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</si>
  <si>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</si>
  <si>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</si>
  <si>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</si>
  <si>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</si>
  <si>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</si>
  <si>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</si>
  <si>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</si>
  <si>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</si>
  <si>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</si>
  <si>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</si>
  <si>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</si>
  <si>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</si>
  <si>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</si>
  <si>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</si>
  <si>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</si>
  <si>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</si>
  <si>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</si>
  <si>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</si>
  <si>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</si>
  <si>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</si>
  <si>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</si>
  <si>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</si>
  <si>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</si>
  <si>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</si>
  <si>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</si>
  <si>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</si>
  <si>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</si>
  <si>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</si>
  <si>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</si>
  <si>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</si>
  <si>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</si>
  <si>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</si>
  <si>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</si>
  <si>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</si>
  <si>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</si>
  <si>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</si>
  <si>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</si>
  <si>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</si>
  <si>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</si>
  <si>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</si>
  <si>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</si>
  <si>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</si>
  <si>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</si>
  <si>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</si>
  <si>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</si>
  <si>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</si>
  <si>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</si>
  <si>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</si>
  <si>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</si>
  <si>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</si>
  <si>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</si>
  <si>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</si>
  <si>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</si>
  <si>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</si>
  <si>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</si>
  <si>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</si>
  <si>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</si>
  <si>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</si>
  <si>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</si>
  <si>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</si>
  <si>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</si>
  <si>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</si>
  <si>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</si>
  <si>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</si>
  <si>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</si>
  <si>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</si>
  <si>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</si>
  <si>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</si>
  <si>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</si>
  <si>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</si>
  <si>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</si>
  <si>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</si>
  <si>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</si>
  <si>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</si>
  <si>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</si>
  <si>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</si>
  <si>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</si>
  <si>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</si>
  <si>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</si>
  <si>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</si>
  <si>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</si>
  <si>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</si>
  <si>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</si>
  <si>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</si>
  <si>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</si>
  <si>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</si>
  <si>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</si>
  <si>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</si>
  <si>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</si>
  <si>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</si>
  <si>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</si>
  <si>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</si>
  <si>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</si>
  <si>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</si>
  <si>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</si>
  <si>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</si>
  <si>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</si>
  <si>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</si>
  <si>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</si>
  <si>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</si>
  <si>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</si>
  <si>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</si>
  <si>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</si>
  <si>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</si>
  <si>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</si>
  <si>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</si>
  <si>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</si>
  <si>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</si>
  <si>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</si>
  <si>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</si>
  <si>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</si>
  <si>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</si>
  <si>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</si>
  <si>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</si>
  <si>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</si>
  <si>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</si>
  <si>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</si>
  <si>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</si>
  <si>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</si>
  <si>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</si>
  <si>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</si>
  <si>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</si>
  <si>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</si>
  <si>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</si>
  <si>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</si>
  <si>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</si>
  <si>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</si>
  <si>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</si>
  <si>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</si>
  <si>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</si>
  <si>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</si>
  <si>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</si>
  <si>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</si>
  <si>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</si>
  <si>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</si>
  <si>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</si>
  <si>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</si>
  <si>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</si>
  <si>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</si>
  <si>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</si>
  <si>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</si>
  <si>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</si>
  <si>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</si>
  <si>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</si>
  <si>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</si>
  <si>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</si>
  <si>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</si>
  <si>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</si>
  <si>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</si>
  <si>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</si>
  <si>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</si>
  <si>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</si>
  <si>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</si>
  <si>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</si>
  <si>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</si>
  <si>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</si>
  <si>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</si>
  <si>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</si>
  <si>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</si>
  <si>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</si>
  <si>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</si>
  <si>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</si>
  <si>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</si>
  <si>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</si>
  <si>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</si>
  <si>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</si>
  <si>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</si>
  <si>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</si>
  <si>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</si>
  <si>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</si>
  <si>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</si>
  <si>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</si>
  <si>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</si>
  <si>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</si>
  <si>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</si>
  <si>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</si>
  <si>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</si>
  <si>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</si>
  <si>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</si>
  <si>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</si>
  <si>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</si>
  <si>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</si>
  <si>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</si>
  <si>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</si>
  <si>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</si>
  <si>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</si>
  <si>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</si>
  <si>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</si>
  <si>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</si>
  <si>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</si>
  <si>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</si>
  <si>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</si>
  <si>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</si>
  <si>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</si>
  <si>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</si>
  <si>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</si>
  <si>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</si>
  <si>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</si>
  <si>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</si>
  <si>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</si>
  <si>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</si>
  <si>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</si>
  <si>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</si>
  <si>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</si>
  <si>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</si>
  <si>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</si>
  <si>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</si>
  <si>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</si>
  <si>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</si>
  <si>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</si>
  <si>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</si>
  <si>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</si>
  <si>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</si>
  <si>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</si>
  <si>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</si>
  <si>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</si>
  <si>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</si>
  <si>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</si>
  <si>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</si>
  <si>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</si>
  <si>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</si>
  <si>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</si>
  <si>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</si>
  <si>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</si>
  <si>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</si>
  <si>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</si>
  <si>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</si>
  <si>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</si>
  <si>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</si>
  <si>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</si>
  <si>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</si>
  <si>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</si>
  <si>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</si>
  <si>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</si>
  <si>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</si>
  <si>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</si>
  <si>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</si>
  <si>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</si>
  <si>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</si>
  <si>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</si>
  <si>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</si>
  <si>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</si>
  <si>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</si>
  <si>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</si>
  <si>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</si>
  <si>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</si>
  <si>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</si>
  <si>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</si>
  <si>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</si>
  <si>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</si>
  <si>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</si>
  <si>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</si>
  <si>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</si>
  <si>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</si>
  <si>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</si>
  <si>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</si>
  <si>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</si>
  <si>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</si>
  <si>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</si>
  <si>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</si>
  <si>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</si>
  <si>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</si>
  <si>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</si>
  <si>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</si>
  <si>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</si>
  <si>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</si>
  <si>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</si>
  <si>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</si>
  <si>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</si>
  <si>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</si>
  <si>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</si>
  <si>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</si>
  <si>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</si>
  <si>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</si>
  <si>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</si>
  <si>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</si>
  <si>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</si>
  <si>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</si>
  <si>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</si>
  <si>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</si>
  <si>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</si>
  <si>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</si>
  <si>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</si>
  <si>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</si>
  <si>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</si>
  <si>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</si>
  <si>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</si>
  <si>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</si>
  <si>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</si>
  <si>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</si>
  <si>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</si>
  <si>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</si>
  <si>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</si>
  <si>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</si>
  <si>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</si>
  <si>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</si>
  <si>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</si>
  <si>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</si>
  <si>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</si>
  <si>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</si>
  <si>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</si>
  <si>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</si>
  <si>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</si>
  <si>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</si>
  <si>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</si>
  <si>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</si>
  <si>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</si>
  <si>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</si>
  <si>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</si>
  <si>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</si>
  <si>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</si>
  <si>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</si>
  <si>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</si>
  <si>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</si>
  <si>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</si>
  <si>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</si>
  <si>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</si>
  <si>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</si>
  <si>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</si>
  <si>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</si>
  <si>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</si>
  <si>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</si>
  <si>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</si>
  <si>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</si>
  <si>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</si>
  <si>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</si>
  <si>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</si>
  <si>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</si>
  <si>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</si>
  <si>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</si>
  <si>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</si>
  <si>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</si>
  <si>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</si>
  <si>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</si>
  <si>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</si>
  <si>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</si>
  <si>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</si>
  <si>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</si>
  <si>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</si>
  <si>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</si>
  <si>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</si>
  <si>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</si>
  <si>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</si>
  <si>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</si>
  <si>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</si>
  <si>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</si>
  <si>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</si>
  <si>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</si>
  <si>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</si>
  <si>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</si>
  <si>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</si>
  <si>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</si>
  <si>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</si>
  <si>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</si>
  <si>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</si>
  <si>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</si>
  <si>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</si>
  <si>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</si>
  <si>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</si>
  <si>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</si>
  <si>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</si>
  <si>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</si>
  <si>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</si>
  <si>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</si>
  <si>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</si>
  <si>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</si>
  <si>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</si>
  <si>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</si>
  <si>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</si>
  <si>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</si>
  <si>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</si>
  <si>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</si>
  <si>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</si>
  <si>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</si>
  <si>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</si>
  <si>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</si>
  <si>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</si>
  <si>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</si>
  <si>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</si>
  <si>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</si>
  <si>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</si>
  <si>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</si>
  <si>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</si>
  <si>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</si>
  <si>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</si>
  <si>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</si>
  <si>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</si>
  <si>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</si>
  <si>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</si>
  <si>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</si>
  <si>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</si>
  <si>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</si>
  <si>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</si>
  <si>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</si>
  <si>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</si>
  <si>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</si>
  <si>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</si>
  <si>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</si>
  <si>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</si>
  <si>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</si>
  <si>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</si>
  <si>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</si>
  <si>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</si>
  <si>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</si>
  <si>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</si>
  <si>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</si>
  <si>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</si>
  <si>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</si>
  <si>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</si>
  <si>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</si>
  <si>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</si>
  <si>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</si>
  <si>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</si>
  <si>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</si>
  <si>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</si>
  <si>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</si>
  <si>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</si>
  <si>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</si>
  <si>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</si>
  <si>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</si>
  <si>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</si>
  <si>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</si>
  <si>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</si>
  <si>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</si>
  <si>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</si>
  <si>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</si>
  <si>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</si>
  <si>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</si>
  <si>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</si>
  <si>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</si>
  <si>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</si>
  <si>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</si>
  <si>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</si>
  <si>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</si>
  <si>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</si>
  <si>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</si>
  <si>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</si>
  <si>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</si>
  <si>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</si>
  <si>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</si>
  <si>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</si>
  <si>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</si>
  <si>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</si>
  <si>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</si>
  <si>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</si>
  <si>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</si>
  <si>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</si>
  <si>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</si>
  <si>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</si>
  <si>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</si>
  <si>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</si>
  <si>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</si>
  <si>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</si>
  <si>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</si>
  <si>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</si>
  <si>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</si>
  <si>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</si>
  <si>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</si>
  <si>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</si>
  <si>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</si>
  <si>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</si>
  <si>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</si>
  <si>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</si>
  <si>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</si>
  <si>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</si>
  <si>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</si>
  <si>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</si>
  <si>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</si>
  <si>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</si>
  <si>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</si>
  <si>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</si>
  <si>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</si>
  <si>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</si>
  <si>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</si>
  <si>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</si>
  <si>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</si>
  <si>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</si>
  <si>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</si>
  <si>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</si>
  <si>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</si>
  <si>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</si>
  <si>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</si>
  <si>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</si>
  <si>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</si>
  <si>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</si>
  <si>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</si>
  <si>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</si>
  <si>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</si>
  <si>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</si>
  <si>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</si>
  <si>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</si>
  <si>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</si>
  <si>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</si>
  <si>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</si>
  <si>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</si>
  <si>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</si>
  <si>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</si>
  <si>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</si>
  <si>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</si>
  <si>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</si>
  <si>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</si>
  <si>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</si>
  <si>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</si>
  <si>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</si>
  <si>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</si>
  <si>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</si>
  <si>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</si>
  <si>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</si>
  <si>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</si>
  <si>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</si>
  <si>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</si>
  <si>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</si>
  <si>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</si>
  <si>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</si>
  <si>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</si>
  <si>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</si>
  <si>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</si>
  <si>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</si>
  <si>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</si>
  <si>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</si>
  <si>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</si>
  <si>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</si>
  <si>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</si>
  <si>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</si>
  <si>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</si>
  <si>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</si>
  <si>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</si>
  <si>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</si>
  <si>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</si>
  <si>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</si>
  <si>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</si>
  <si>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</si>
  <si>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</si>
  <si>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</si>
  <si>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</si>
  <si>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</si>
  <si>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</si>
  <si>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</si>
  <si>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</si>
  <si>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</si>
  <si>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</si>
  <si>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</si>
  <si>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</si>
  <si>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</si>
  <si>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</si>
  <si>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</si>
  <si>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</si>
  <si>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</si>
  <si>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</si>
  <si>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</si>
  <si>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</si>
  <si>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</si>
  <si>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</si>
  <si>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</si>
  <si>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</si>
  <si>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</si>
  <si>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</si>
  <si>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</si>
  <si>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</si>
  <si>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</si>
  <si>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</si>
  <si>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</si>
  <si>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</si>
  <si>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</si>
  <si>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</si>
  <si>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</si>
  <si>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</si>
  <si>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</si>
  <si>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</si>
  <si>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</si>
  <si>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</si>
  <si>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</si>
  <si>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</si>
  <si>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</si>
  <si>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</si>
  <si>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</si>
  <si>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</si>
  <si>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</si>
  <si>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</si>
  <si>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</si>
  <si>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</si>
  <si>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</si>
  <si>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</si>
  <si>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</si>
  <si>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</si>
  <si>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</si>
  <si>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</si>
  <si>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</si>
  <si>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</si>
  <si>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</si>
  <si>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</si>
  <si>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</si>
  <si>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</si>
  <si>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</si>
  <si>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</si>
  <si>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</si>
  <si>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</si>
  <si>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</si>
  <si>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</si>
  <si>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</si>
  <si>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</si>
  <si>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</si>
  <si>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</si>
  <si>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</si>
  <si>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</si>
  <si>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</si>
  <si>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</si>
  <si>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</si>
  <si>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</si>
  <si>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</si>
  <si>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</si>
  <si>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</si>
  <si>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</si>
  <si>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</si>
  <si>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</si>
  <si>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</si>
  <si>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</si>
  <si>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</si>
  <si>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</si>
  <si>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</si>
  <si>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</si>
  <si>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</si>
  <si>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</si>
  <si>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</si>
  <si>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</si>
  <si>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</si>
  <si>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</si>
  <si>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</si>
  <si>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</si>
  <si>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</si>
  <si>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</si>
  <si>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</si>
  <si>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</si>
  <si>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</si>
  <si>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</si>
  <si>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</si>
  <si>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</si>
  <si>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</si>
  <si>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</si>
  <si>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</si>
  <si>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</si>
  <si>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</si>
  <si>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</si>
  <si>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</si>
  <si>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</si>
  <si>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</si>
  <si>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</si>
  <si>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</si>
  <si>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</si>
  <si>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</si>
  <si>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</si>
  <si>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</si>
  <si>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</si>
  <si>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</si>
  <si>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</si>
  <si>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</si>
  <si>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</si>
  <si>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</si>
  <si>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</si>
  <si>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</si>
  <si>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</si>
  <si>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</si>
  <si>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</si>
  <si>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</si>
  <si>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</si>
  <si>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</si>
  <si>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</si>
  <si>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</si>
  <si>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</si>
  <si>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</si>
  <si>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</si>
  <si>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</si>
  <si>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</si>
  <si>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</si>
  <si>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</si>
  <si>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</si>
  <si>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</si>
  <si>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</si>
  <si>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</si>
  <si>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</si>
  <si>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</si>
  <si>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</si>
  <si>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</si>
  <si>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</si>
  <si>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</si>
  <si>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</si>
  <si>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</si>
  <si>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</si>
  <si>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</si>
  <si>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</si>
  <si>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</si>
  <si>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</si>
  <si>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</si>
  <si>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</si>
  <si>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</si>
  <si>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</si>
  <si>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</si>
  <si>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</si>
  <si>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</si>
  <si>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</si>
  <si>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</si>
  <si>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</si>
  <si>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</si>
  <si>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</si>
  <si>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</si>
  <si>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</si>
  <si>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</si>
  <si>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</si>
  <si>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</si>
  <si>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</si>
  <si>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</si>
  <si>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</si>
  <si>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</si>
  <si>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</si>
  <si>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</si>
  <si>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</si>
  <si>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</si>
  <si>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</si>
  <si>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</si>
  <si>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</si>
  <si>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</si>
  <si>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</si>
  <si>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</si>
  <si>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</si>
  <si>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</si>
  <si>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</si>
  <si>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</si>
  <si>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</si>
  <si>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</si>
  <si>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</si>
  <si>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</si>
  <si>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</si>
  <si>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</si>
  <si>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</si>
  <si>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</si>
  <si>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</si>
  <si>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</si>
  <si>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</si>
  <si>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</si>
  <si>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</si>
  <si>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</si>
  <si>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</si>
  <si>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</si>
  <si>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</si>
  <si>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</si>
  <si>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</si>
  <si>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</si>
  <si>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</si>
  <si>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</si>
  <si>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</si>
  <si>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</si>
  <si>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</si>
  <si>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</si>
  <si>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</si>
  <si>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</si>
  <si>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</si>
  <si>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</si>
  <si>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</si>
  <si>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</si>
  <si>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</si>
  <si>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</si>
  <si>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</si>
  <si>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</si>
  <si>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</si>
  <si>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</si>
  <si>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</si>
  <si>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</si>
  <si>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</si>
  <si>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</si>
  <si>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</si>
  <si>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</si>
  <si>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</si>
  <si>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</si>
  <si>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</si>
  <si>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</si>
  <si>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</si>
  <si>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</si>
  <si>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</si>
  <si>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</si>
  <si>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</si>
  <si>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</si>
  <si>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</si>
  <si>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</si>
  <si>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</si>
  <si>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</si>
  <si>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</si>
  <si>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</si>
  <si>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</si>
  <si>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</si>
  <si>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</si>
  <si>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</si>
  <si>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</si>
  <si>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</si>
  <si>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</si>
  <si>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</si>
  <si>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</si>
  <si>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</si>
  <si>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</si>
  <si>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</si>
  <si>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</si>
  <si>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</si>
  <si>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</si>
  <si>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</si>
  <si>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</si>
  <si>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</si>
  <si>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</si>
  <si>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</si>
  <si>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</si>
  <si>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</si>
  <si>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</si>
  <si>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</si>
  <si>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</si>
  <si>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</si>
  <si>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</si>
  <si>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</si>
  <si>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</si>
  <si>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</si>
  <si>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</si>
  <si>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</si>
  <si>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</si>
  <si>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</si>
  <si>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</si>
  <si>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</si>
  <si>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</si>
  <si>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</si>
  <si>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</si>
  <si>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</si>
  <si>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</si>
  <si>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</si>
  <si>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</si>
  <si>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</si>
  <si>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</si>
  <si>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</si>
  <si>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</si>
  <si>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</si>
  <si>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</si>
  <si>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</si>
  <si>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</si>
  <si>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</si>
  <si>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</si>
  <si>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</si>
  <si>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</si>
  <si>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</si>
  <si>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</si>
  <si>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</si>
  <si>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</si>
  <si>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</si>
  <si>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</si>
  <si>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</si>
  <si>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</si>
  <si>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</si>
  <si>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</si>
  <si>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</si>
  <si>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</si>
  <si>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</si>
  <si>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</si>
  <si>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</si>
  <si>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</si>
  <si>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</si>
  <si>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</si>
  <si>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</si>
  <si>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</si>
  <si>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</si>
  <si>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</si>
  <si>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</si>
  <si>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</si>
  <si>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</si>
  <si>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</si>
  <si>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</si>
  <si>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</si>
  <si>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</si>
  <si>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</si>
  <si>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</si>
  <si>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</si>
  <si>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</si>
  <si>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</si>
  <si>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</si>
  <si>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</si>
  <si>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</si>
  <si>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</si>
  <si>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</si>
  <si>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</si>
  <si>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</si>
  <si>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</si>
  <si>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</si>
  <si>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</si>
  <si>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</si>
  <si>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</si>
  <si>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</si>
  <si>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</si>
  <si>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</si>
  <si>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</si>
  <si>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</si>
  <si>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</si>
  <si>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</si>
  <si>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</si>
  <si>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</si>
  <si>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</si>
  <si>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</si>
  <si>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</si>
  <si>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</si>
  <si>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</si>
  <si>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</si>
  <si>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</si>
  <si>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</si>
  <si>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</si>
  <si>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</si>
  <si>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</si>
  <si>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</si>
  <si>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</si>
  <si>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</si>
  <si>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</si>
  <si>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</si>
  <si>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</si>
  <si>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</si>
  <si>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</si>
  <si>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</si>
  <si>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</si>
  <si>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</si>
  <si>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</si>
  <si>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</si>
  <si>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</si>
  <si>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</si>
  <si>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</si>
  <si>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</si>
  <si>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</si>
  <si>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</si>
  <si>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</si>
  <si>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</si>
  <si>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</si>
  <si>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</si>
  <si>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</si>
  <si>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</si>
  <si>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</si>
  <si>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</si>
  <si>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</si>
  <si>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</si>
  <si>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</si>
  <si>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</si>
  <si>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</si>
  <si>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</si>
  <si>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</si>
  <si>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</si>
  <si>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</si>
  <si>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</si>
  <si>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</si>
  <si>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</si>
  <si>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</si>
  <si>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</si>
  <si>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</si>
  <si>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</si>
  <si>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</si>
  <si>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</si>
  <si>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</si>
  <si>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</si>
  <si>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</si>
  <si>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</si>
  <si>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</si>
  <si>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</si>
  <si>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</si>
  <si>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</si>
  <si>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</si>
  <si>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</si>
  <si>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</si>
  <si>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</si>
  <si>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</si>
  <si>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</si>
  <si>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</si>
  <si>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</si>
  <si>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</si>
  <si>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</si>
  <si>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</si>
  <si>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</si>
  <si>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</si>
  <si>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</si>
  <si>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</si>
  <si>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</si>
  <si>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</si>
  <si>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</si>
  <si>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</si>
  <si>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</si>
  <si>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</si>
  <si>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</si>
  <si>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</si>
  <si>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</si>
  <si>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</si>
  <si>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</si>
  <si>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</si>
  <si>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</si>
  <si>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</si>
  <si>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</si>
  <si>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</si>
  <si>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</si>
  <si>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</si>
  <si>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</si>
  <si>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</si>
  <si>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</si>
  <si>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</si>
  <si>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</si>
  <si>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</si>
  <si>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</si>
  <si>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</si>
  <si>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</si>
  <si>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</si>
  <si>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</si>
  <si>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</si>
  <si>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</si>
  <si>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</si>
  <si>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</si>
  <si>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</si>
  <si>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</si>
  <si>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</si>
  <si>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</si>
  <si>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</si>
  <si>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</si>
  <si>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</si>
  <si>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</si>
  <si>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</si>
  <si>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</si>
  <si>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</si>
  <si>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</si>
  <si>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</si>
  <si>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</si>
  <si>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</si>
  <si>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</si>
  <si>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</si>
  <si>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</si>
  <si>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</si>
  <si>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</si>
  <si>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</si>
  <si>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</si>
  <si>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</si>
  <si>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</si>
  <si>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</si>
  <si>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</si>
  <si>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</si>
  <si>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</si>
  <si>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</si>
  <si>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</si>
  <si>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</si>
  <si>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</si>
  <si>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</si>
  <si>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</si>
  <si>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</si>
  <si>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</si>
  <si>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</si>
  <si>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</si>
  <si>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</si>
  <si>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</si>
  <si>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</si>
  <si>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</si>
  <si>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</si>
  <si>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</si>
  <si>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</si>
  <si>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</si>
  <si>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</si>
  <si>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</si>
  <si>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</si>
  <si>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</si>
  <si>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</si>
  <si>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</si>
  <si>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</si>
  <si>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</si>
  <si>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</si>
  <si>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</si>
  <si>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</si>
  <si>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</si>
  <si>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</si>
  <si>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</si>
  <si>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</si>
  <si>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</si>
  <si>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</si>
  <si>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</si>
  <si>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</si>
  <si>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</si>
  <si>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</si>
  <si>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</si>
  <si>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</si>
  <si>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</si>
  <si>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</si>
  <si>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</si>
  <si>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</si>
  <si>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</si>
  <si>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</si>
  <si>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</si>
  <si>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</si>
  <si>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</si>
  <si>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</si>
  <si>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</si>
  <si>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</si>
  <si>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</si>
  <si>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</si>
  <si>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</si>
  <si>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</si>
  <si>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</si>
  <si>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</si>
  <si>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</si>
  <si>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</si>
  <si>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</si>
  <si>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</si>
  <si>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</si>
  <si>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</si>
  <si>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</si>
  <si>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</si>
  <si>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</si>
  <si>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</si>
  <si>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</si>
  <si>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</si>
  <si>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</si>
  <si>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</si>
  <si>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</si>
  <si>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</si>
  <si>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</si>
  <si>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</si>
  <si>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</si>
  <si>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</si>
  <si>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</si>
  <si>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</si>
  <si>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</si>
  <si>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</si>
  <si>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</si>
  <si>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</si>
  <si>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</si>
  <si>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</si>
  <si>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</si>
  <si>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</si>
  <si>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</si>
  <si>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</si>
  <si>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</si>
  <si>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</si>
  <si>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</si>
  <si>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</si>
  <si>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</si>
  <si>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</si>
  <si>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</si>
  <si>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</si>
  <si>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</si>
  <si>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</si>
  <si>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</si>
  <si>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</si>
  <si>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</si>
  <si>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</si>
  <si>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</si>
  <si>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</si>
  <si>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</si>
  <si>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</si>
  <si>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</si>
  <si>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</si>
  <si>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</si>
  <si>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</si>
  <si>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</si>
  <si>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</si>
  <si>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</si>
  <si>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</si>
  <si>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</si>
  <si>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</si>
  <si>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</si>
  <si>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</si>
  <si>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</si>
  <si>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</si>
  <si>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</si>
  <si>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</si>
  <si>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</si>
  <si>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</si>
  <si>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</si>
  <si>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</si>
  <si>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</si>
  <si>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</si>
  <si>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</si>
  <si>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</si>
  <si>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</si>
  <si>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</si>
  <si>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</si>
  <si>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</si>
  <si>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</si>
  <si>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</si>
  <si>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</si>
  <si>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</si>
  <si>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</si>
  <si>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</si>
  <si>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</si>
  <si>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</si>
  <si>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</si>
  <si>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</si>
  <si>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</si>
  <si>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</si>
  <si>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</si>
  <si>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</si>
  <si>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</si>
  <si>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</si>
  <si>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</si>
  <si>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</si>
  <si>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</si>
  <si>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</si>
  <si>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</si>
  <si>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</si>
  <si>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</si>
  <si>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</si>
  <si>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</si>
  <si>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</si>
  <si>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</si>
  <si>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</si>
  <si>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</si>
  <si>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</si>
  <si>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</si>
  <si>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</si>
  <si>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</si>
  <si>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</si>
  <si>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</si>
  <si>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</si>
  <si>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</si>
  <si>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</si>
  <si>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</si>
  <si>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</si>
  <si>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</si>
  <si>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</si>
  <si>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</si>
  <si>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</si>
  <si>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</si>
  <si>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</si>
  <si>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</si>
  <si>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</si>
  <si>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</si>
  <si>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</si>
  <si>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</si>
  <si>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</si>
  <si>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</si>
  <si>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</si>
  <si>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</si>
  <si>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</si>
  <si>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</si>
  <si>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</si>
  <si>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</si>
  <si>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</si>
  <si>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</si>
  <si>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</si>
  <si>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</si>
  <si>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</si>
  <si>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</si>
  <si>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</si>
  <si>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</si>
  <si>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</si>
  <si>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</si>
  <si>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</si>
  <si>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</si>
  <si>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</si>
  <si>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</si>
  <si>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</si>
  <si>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</si>
  <si>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</si>
  <si>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</si>
  <si>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</si>
  <si>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</si>
  <si>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</si>
  <si>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</si>
  <si>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</si>
  <si>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</si>
  <si>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</si>
  <si>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</si>
  <si>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</si>
  <si>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</si>
  <si>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</si>
  <si>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</si>
  <si>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</si>
  <si>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</si>
  <si>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</si>
  <si>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</si>
  <si>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</si>
  <si>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</si>
  <si>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</si>
  <si>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ACD MAURA PORTUGAL</t>
  </si>
  <si>
    <t>„SPEcialists in Cultural Heritage and Attractive Living Environment“ (akronim je SPECHALE). Podupiranje stručnjaka za kulturnu baštinu i atraktivno životno okruženje, uključujući međusobnu suradnju i inovacije između javnih tijela, dionika turizma, kreatora javnih politika i visokih učilišta u 5 zemalja Europske unije (Francuska, Italija, Portugal, Hrvatska i Latvija)</t>
  </si>
  <si>
    <t>Univerista VENEZIA CA FOSCARI</t>
  </si>
  <si>
    <t>01.01.2019.</t>
  </si>
  <si>
    <t>ZAGREB, 13.10.2020</t>
  </si>
  <si>
    <t>Brankica Božić</t>
  </si>
  <si>
    <t>branka.bozic@iztzg.hr</t>
  </si>
  <si>
    <t>EU PODPROJEKT 4 2014 - 2020 Interreg V-A
Italy - Croatia CBC Programme. "SLIDES - Smart strategies for sustainable tourism in LIvely cultural DEStinations"</t>
  </si>
  <si>
    <t>Smart strategies for sustainable tourism in LIvely cultural DEStinations. Cilj projekta je razvoj prekogranične pametne metodologije i strategije za očuvanje i valorizaciju neiskorištene materijalne i nematerijalne kulturne baštine, promicanje održivog teritorijalnog razvoja, s naglaskom na „živoj baštini“, tj. obrtničkim i kreativnim djelatnostima. Projektom će se pratiti i turistički tokovi, provesti mjerenja opterećenosti pojedinih kulturnih i prirodnih atrakcija te razraditi metodologija kako preventivno djelovati na smanjenje prometnih čepova i redova za ulazak na pojedine turističke lokalitete i atrakcije.</t>
  </si>
  <si>
    <t>Folsobbgok tanulmanyok intezete- institut za napredne studije Koseg Mađarska</t>
  </si>
  <si>
    <t>Authentic tourism based on local cultural flavours. Cilj projekta je poboljšati politike koje podržavaju mjesta koja nisu u mogućnosti da u potpunosti iskoriste svoje kulturno naslijeđe. Projekt će pomoći partnerima da odgovore na izazov pronalaženja najučinkovitijih načina podrške jedinstvenim lokalnim web lokacijama s inovativnim alatom za analizu, opsežnom razmjenom znanja i potpomognutom interakcijom s lokalnim javnim i privatnim dionicima. Na taj se način mogu pravilno istražiti specifični lokalni i regionalni potencijali i uska grla i koristiti za razradu pravih okvira politike razvoja i pozicioniranja novih autentičnih destinacija. Rezultat suradnje na ovom projektu bit će 8 glavnih akcijskih planova, usmjerenih na različite instrumente koji će podržati adresirane lokacije u njihovoj težnji za integracijom i integriranjem aktera u regionalni turizam, temeljen na njihovim prepoznatim i pravilno korištenim izvornim kulturnim dobrima.</t>
  </si>
  <si>
    <t>Regione Lazio Italija</t>
  </si>
  <si>
    <t>Ecotourism in Mediterranean Destinations: From Monitoring and Planning to Promotion and Policy Support (DESTIMED PLUS).</t>
  </si>
  <si>
    <t>Projekt DESTIMED PLUS teži promicanju integriranog planiranja u obalnom turizmu. Da bi ekoturizam mogao napredovati, upravljački i zakonodavni okviri moraju se ojačati na cijelom području Mediterana. To uključuje jačanje međusektorskih lokalnih i regionalnih politika, poboljšanje integriranih strategija planiranja i pružanje dionicima učinkovite obuke i alata za upravljanje, mjerenje i promicanje ekoturizma. DestiMED PLUS će uspostaviti Mediteranski ekoturistički konzorcij iz područja očuvanja i turizma koji će raditi na iskorištavanju alata i jačanju okvira politike za ekoturizam. Mediteranski ekoturistički konzorcij omogućit će regijama razmjenu najboljih praksi i razvoj integriranog modela ekoturizma za Mediteran koji će usvojiti regije koje sudjeluju u projektu te povećati ga. Uskladit će se postojeći alati za praćenje i izraditi mrežna platforma za učenje koja će lokalnim i regionalnim vlastima omogućiti mjerenje održivosti i poboljšanje participativnog upravljanja, dok će istovremeno osigurati očuvanje koristi od ekoturizma u zaštićenim područjima smještenim na otocima i u rijetko naseljenim područjima.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</si>
</sst>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b/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170" fontId="13" fillId="55" borderId="1" xfId="16" quotePrefix="1" applyNumberFormat="1" applyFill="1" applyAlignment="1">
      <alignment horizontal="left" vertical="center" indent="5" justifyLastLine="1"/>
    </xf>
    <xf numFmtId="0" fontId="13" fillId="55" borderId="1" xfId="16" quotePrefix="1" applyFill="1" applyAlignment="1">
      <alignment horizontal="left" vertical="center" wrapText="1" indent="1" justifyLastLine="1"/>
    </xf>
    <xf numFmtId="0" fontId="13" fillId="9" borderId="1" xfId="16" applyAlignment="1" applyProtection="1">
      <alignment horizontal="left" vertical="center" wrapText="1" indent="1" justifyLastLine="1"/>
      <protection locked="0"/>
    </xf>
    <xf numFmtId="0" fontId="71" fillId="18" borderId="6" xfId="0" applyNumberFormat="1" applyFont="1" applyFill="1" applyBorder="1" applyAlignment="1" applyProtection="1">
      <alignment vertical="center" wrapText="1"/>
      <protection locked="0"/>
    </xf>
    <xf numFmtId="4" fontId="24" fillId="0" borderId="0" xfId="18" applyNumberFormat="1" applyFont="1" applyFill="1" applyBorder="1" applyAlignment="1" applyProtection="1">
      <alignment horizontal="left" vertical="center" wrapText="1"/>
      <protection locked="0"/>
    </xf>
    <xf numFmtId="4" fontId="24" fillId="0" borderId="1" xfId="18" applyNumberFormat="1" applyFont="1" applyFill="1" applyAlignment="1" applyProtection="1">
      <alignment horizontal="left" vertical="center" wrapText="1"/>
      <protection locked="0"/>
    </xf>
    <xf numFmtId="0" fontId="72" fillId="0" borderId="0" xfId="0" applyFont="1" applyAlignment="1" applyProtection="1">
      <alignment vertical="center" wrapText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6" t="s">
        <v>2293</v>
      </c>
      <c r="D3" s="287"/>
      <c r="E3" s="288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9" t="s">
        <v>2340</v>
      </c>
      <c r="D4" s="290"/>
      <c r="E4" s="291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9" t="s">
        <v>2341</v>
      </c>
      <c r="D5" s="290"/>
      <c r="E5" s="291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9">
        <v>13909662</v>
      </c>
      <c r="D6" s="290"/>
      <c r="E6" s="291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9" t="s">
        <v>2342</v>
      </c>
      <c r="D7" s="290"/>
      <c r="E7" s="291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4" t="s">
        <v>2140</v>
      </c>
      <c r="C9" s="293"/>
      <c r="D9" s="293"/>
      <c r="E9" s="293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4" t="s">
        <v>3</v>
      </c>
      <c r="C10" s="293"/>
      <c r="D10" s="293"/>
      <c r="E10" s="293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2"/>
      <c r="C11" s="293"/>
      <c r="D11" s="293"/>
      <c r="E11" s="293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10490733</v>
      </c>
      <c r="D14" s="163">
        <f>+D15+D16</f>
        <v>10027455</v>
      </c>
      <c r="E14" s="163">
        <f>+E15+E16</f>
        <v>10076191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10490733</v>
      </c>
      <c r="D15" s="166">
        <f>'PLAN PRIHODA I PRIMITAKA '!D68</f>
        <v>10027455</v>
      </c>
      <c r="E15" s="166">
        <f>'PLAN PRIHODA I PRIMITAKA '!D109</f>
        <v>10076191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10690733</v>
      </c>
      <c r="D17" s="170">
        <f>+D18+D19</f>
        <v>10227455</v>
      </c>
      <c r="E17" s="170">
        <f>+E18+E19</f>
        <v>10276191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10597969</v>
      </c>
      <c r="D18" s="172">
        <f>'PLAN RASHODA I IZDATAKA'!D72</f>
        <v>10123260</v>
      </c>
      <c r="E18" s="172">
        <f>'PLAN RASHODA I IZDATAKA'!D92</f>
        <v>10165940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92764</v>
      </c>
      <c r="D19" s="172">
        <f>'PLAN RASHODA I IZDATAKA'!D80</f>
        <v>104195</v>
      </c>
      <c r="E19" s="172">
        <f>'PLAN RASHODA I IZDATAKA'!D100</f>
        <v>110251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-200000</v>
      </c>
      <c r="D20" s="163">
        <f>+D14-D17</f>
        <v>-200000</v>
      </c>
      <c r="E20" s="163">
        <f>+E14-E17</f>
        <v>-200000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2"/>
      <c r="C21" s="293"/>
      <c r="D21" s="293"/>
      <c r="E21" s="293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1150000</v>
      </c>
      <c r="D23" s="171">
        <f>'PLAN PRIHODA I PRIMITAKA '!D46</f>
        <v>950000</v>
      </c>
      <c r="E23" s="171">
        <f>'PLAN PRIHODA I PRIMITAKA '!D87</f>
        <v>750000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-950000</v>
      </c>
      <c r="D24" s="175">
        <f>'PLAN PRIHODA I PRIMITAKA '!D48</f>
        <v>-750000</v>
      </c>
      <c r="E24" s="176">
        <f>'PLAN PRIHODA I PRIMITAKA '!D89</f>
        <v>-550000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2"/>
      <c r="C25" s="293"/>
      <c r="D25" s="293"/>
      <c r="E25" s="293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2"/>
      <c r="C30" s="293"/>
      <c r="D30" s="293"/>
      <c r="E30" s="293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6" sqref="G6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5" t="s">
        <v>758</v>
      </c>
      <c r="B1" s="295"/>
      <c r="C1" s="295"/>
      <c r="D1" s="295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6498142</v>
      </c>
      <c r="H3" s="185">
        <v>6913199</v>
      </c>
      <c r="I3" s="185">
        <v>7013651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6614</v>
      </c>
      <c r="F4" s="191" t="str">
        <f t="shared" ref="F4:F67" si="5">IFERROR(VLOOKUP(E4,$Q$6:$T$200,2,FALSE),"")</f>
        <v>Prihodi od prodanih proizvoda i robe</v>
      </c>
      <c r="G4" s="185">
        <v>20000</v>
      </c>
      <c r="H4" s="185"/>
      <c r="I4" s="185"/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31</v>
      </c>
      <c r="D5" s="138" t="str">
        <f t="shared" si="4"/>
        <v>Vlastiti prihodi</v>
      </c>
      <c r="E5" s="150">
        <v>6615</v>
      </c>
      <c r="F5" s="191" t="str">
        <f t="shared" si="5"/>
        <v>Prihodi od pruženih usluga</v>
      </c>
      <c r="G5" s="185">
        <v>2740990</v>
      </c>
      <c r="H5" s="185">
        <v>2939240</v>
      </c>
      <c r="I5" s="185">
        <v>3062540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43</v>
      </c>
      <c r="D6" s="138" t="str">
        <f t="shared" si="4"/>
        <v>Ostali prihodi za posebne namjene</v>
      </c>
      <c r="E6" s="150">
        <v>652680000</v>
      </c>
      <c r="F6" s="191" t="str">
        <f t="shared" si="5"/>
        <v xml:space="preserve">Ostali prihodi za posebne namjene </v>
      </c>
      <c r="G6" s="185">
        <v>17691</v>
      </c>
      <c r="H6" s="185">
        <v>17674</v>
      </c>
      <c r="I6" s="185"/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51</v>
      </c>
      <c r="D7" s="138" t="str">
        <f t="shared" si="4"/>
        <v xml:space="preserve">Pomoći EU </v>
      </c>
      <c r="E7" s="150">
        <v>632311700</v>
      </c>
      <c r="F7" s="191" t="str">
        <f t="shared" si="5"/>
        <v>Tekuće pomoći od institucija i tijela EU - ostalo</v>
      </c>
      <c r="G7" s="185">
        <v>1213910</v>
      </c>
      <c r="H7" s="185">
        <v>157342</v>
      </c>
      <c r="I7" s="185"/>
      <c r="K7" s="141" t="str">
        <f t="shared" si="6"/>
        <v>632</v>
      </c>
      <c r="L7" s="141" t="str">
        <f t="shared" si="7"/>
        <v>63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C1" zoomScaleNormal="100" workbookViewId="0">
      <pane ySplit="2" topLeftCell="A30" activePane="bottomLeft" state="frozen"/>
      <selection pane="bottomLeft" activeCell="K45" sqref="K45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6" t="s">
        <v>757</v>
      </c>
      <c r="B1" s="296"/>
      <c r="C1" s="296"/>
      <c r="D1" s="296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4640000</v>
      </c>
      <c r="J3" s="185">
        <v>4869726</v>
      </c>
      <c r="K3" s="185">
        <v>4894069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135052</v>
      </c>
      <c r="J4" s="185">
        <v>141748</v>
      </c>
      <c r="K4" s="185">
        <v>142466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185">
        <v>765600</v>
      </c>
      <c r="J5" s="185">
        <v>803505</v>
      </c>
      <c r="K5" s="185">
        <v>807521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816</v>
      </c>
      <c r="H6" s="146" t="str">
        <f t="shared" si="5"/>
        <v>REDOVNA DJELATNOST JAVNIH INSTITUTA</v>
      </c>
      <c r="I6" s="185">
        <v>149660</v>
      </c>
      <c r="J6" s="185">
        <v>157069</v>
      </c>
      <c r="K6" s="185">
        <v>157852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3"/>
        <v>Opći prihodi i primici</v>
      </c>
      <c r="E7" s="151">
        <v>3211</v>
      </c>
      <c r="F7" s="146" t="str">
        <f t="shared" si="4"/>
        <v>Službena putovanja</v>
      </c>
      <c r="G7" s="186" t="s">
        <v>824</v>
      </c>
      <c r="H7" s="146" t="str">
        <f t="shared" si="5"/>
        <v>PROGRAMSKO FINANCIRANJE JAVNIH ZNANSTVENIH INSTITUTA</v>
      </c>
      <c r="I7" s="185">
        <v>105000</v>
      </c>
      <c r="J7" s="185">
        <v>122329</v>
      </c>
      <c r="K7" s="185">
        <v>131504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3"/>
        <v>Opći prihodi i primici</v>
      </c>
      <c r="E8" s="151">
        <v>3213</v>
      </c>
      <c r="F8" s="146" t="str">
        <f t="shared" si="4"/>
        <v>Stručno usavršavanje zaposlenika</v>
      </c>
      <c r="G8" s="186" t="s">
        <v>824</v>
      </c>
      <c r="H8" s="146" t="str">
        <f t="shared" si="5"/>
        <v>PROGRAMSKO FINANCIRANJE JAVNIH ZNANSTVENIH INSTITUTA</v>
      </c>
      <c r="I8" s="185">
        <v>67500</v>
      </c>
      <c r="J8" s="185">
        <v>78640</v>
      </c>
      <c r="K8" s="185">
        <v>84538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824</v>
      </c>
      <c r="H9" s="146" t="str">
        <f t="shared" si="5"/>
        <v>PROGRAMSKO FINANCIRANJE JAVNIH ZNANSTVENIH INSTITUTA</v>
      </c>
      <c r="I9" s="185">
        <v>71000</v>
      </c>
      <c r="J9" s="185">
        <v>82718</v>
      </c>
      <c r="K9" s="185">
        <v>88922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824</v>
      </c>
      <c r="H10" s="146" t="str">
        <f t="shared" si="5"/>
        <v>PROGRAMSKO FINANCIRANJE JAVNIH ZNANSTVENIH INSTITUTA</v>
      </c>
      <c r="I10" s="185">
        <v>59000</v>
      </c>
      <c r="J10" s="185">
        <v>68737</v>
      </c>
      <c r="K10" s="185">
        <v>73893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824</v>
      </c>
      <c r="H11" s="146" t="str">
        <f t="shared" si="5"/>
        <v>PROGRAMSKO FINANCIRANJE JAVNIH ZNANSTVENIH INSTITUTA</v>
      </c>
      <c r="I11" s="185">
        <v>27000</v>
      </c>
      <c r="J11" s="185">
        <v>31456</v>
      </c>
      <c r="K11" s="185">
        <v>33815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3"/>
        <v>Opći prihodi i primici</v>
      </c>
      <c r="E12" s="151">
        <v>3225</v>
      </c>
      <c r="F12" s="146" t="str">
        <f t="shared" si="4"/>
        <v>Sitni inventar i auto gume</v>
      </c>
      <c r="G12" s="186" t="s">
        <v>824</v>
      </c>
      <c r="H12" s="146" t="str">
        <f t="shared" si="5"/>
        <v>PROGRAMSKO FINANCIRANJE JAVNIH ZNANSTVENIH INSTITUTA</v>
      </c>
      <c r="I12" s="185">
        <v>1000</v>
      </c>
      <c r="J12" s="185">
        <v>1165</v>
      </c>
      <c r="K12" s="185">
        <v>1252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3"/>
        <v>Opći prihodi i primici</v>
      </c>
      <c r="E13" s="151">
        <v>3231</v>
      </c>
      <c r="F13" s="146" t="str">
        <f t="shared" si="4"/>
        <v>Usluge telefona, pošte i prijevoza</v>
      </c>
      <c r="G13" s="186" t="s">
        <v>824</v>
      </c>
      <c r="H13" s="146" t="str">
        <f t="shared" si="5"/>
        <v>PROGRAMSKO FINANCIRANJE JAVNIH ZNANSTVENIH INSTITUTA</v>
      </c>
      <c r="I13" s="185">
        <v>38000</v>
      </c>
      <c r="J13" s="185">
        <v>44271</v>
      </c>
      <c r="K13" s="185">
        <v>47592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3"/>
        <v>Opći prihodi i primici</v>
      </c>
      <c r="E14" s="151">
        <v>3232</v>
      </c>
      <c r="F14" s="146" t="str">
        <f t="shared" si="4"/>
        <v>Usluge tekućeg i investicijskog održavanja</v>
      </c>
      <c r="G14" s="186" t="s">
        <v>824</v>
      </c>
      <c r="H14" s="146" t="str">
        <f t="shared" si="5"/>
        <v>PROGRAMSKO FINANCIRANJE JAVNIH ZNANSTVENIH INSTITUTA</v>
      </c>
      <c r="I14" s="185">
        <v>105000</v>
      </c>
      <c r="J14" s="185">
        <v>122329</v>
      </c>
      <c r="K14" s="185">
        <v>131504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3"/>
        <v>Opći prihodi i primici</v>
      </c>
      <c r="E15" s="151">
        <v>3233</v>
      </c>
      <c r="F15" s="146" t="str">
        <f t="shared" si="4"/>
        <v>Usluge promidžbe i informiranja</v>
      </c>
      <c r="G15" s="186" t="s">
        <v>824</v>
      </c>
      <c r="H15" s="146" t="str">
        <f t="shared" si="5"/>
        <v>PROGRAMSKO FINANCIRANJE JAVNIH ZNANSTVENIH INSTITUTA</v>
      </c>
      <c r="I15" s="185">
        <v>10000</v>
      </c>
      <c r="J15" s="185">
        <v>11650</v>
      </c>
      <c r="K15" s="185">
        <v>12524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3"/>
        <v>Opći prihodi i primici</v>
      </c>
      <c r="E16" s="151">
        <v>3234</v>
      </c>
      <c r="F16" s="146" t="str">
        <f t="shared" si="4"/>
        <v>Komunalne usluge</v>
      </c>
      <c r="G16" s="186" t="s">
        <v>824</v>
      </c>
      <c r="H16" s="146" t="str">
        <f t="shared" si="5"/>
        <v>PROGRAMSKO FINANCIRANJE JAVNIH ZNANSTVENIH INSTITUTA</v>
      </c>
      <c r="I16" s="185">
        <v>15900</v>
      </c>
      <c r="J16" s="185">
        <v>18524</v>
      </c>
      <c r="K16" s="185">
        <v>19913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3"/>
        <v>Opći prihodi i primici</v>
      </c>
      <c r="E17" s="151">
        <v>3235</v>
      </c>
      <c r="F17" s="146" t="str">
        <f t="shared" si="4"/>
        <v>Zakupnine i najamnine</v>
      </c>
      <c r="G17" s="186" t="s">
        <v>824</v>
      </c>
      <c r="H17" s="146" t="str">
        <f t="shared" si="5"/>
        <v>PROGRAMSKO FINANCIRANJE JAVNIH ZNANSTVENIH INSTITUTA</v>
      </c>
      <c r="I17" s="185">
        <v>10000</v>
      </c>
      <c r="J17" s="185">
        <v>11650</v>
      </c>
      <c r="K17" s="185">
        <v>12524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3"/>
        <v>Opći prihodi i primici</v>
      </c>
      <c r="E18" s="151">
        <v>3237</v>
      </c>
      <c r="F18" s="146" t="str">
        <f t="shared" si="4"/>
        <v>Intelektualne i osobne usluge</v>
      </c>
      <c r="G18" s="186" t="s">
        <v>824</v>
      </c>
      <c r="H18" s="146" t="str">
        <f t="shared" si="5"/>
        <v>PROGRAMSKO FINANCIRANJE JAVNIH ZNANSTVENIH INSTITUTA</v>
      </c>
      <c r="I18" s="185">
        <v>87676</v>
      </c>
      <c r="J18" s="185">
        <v>102146</v>
      </c>
      <c r="K18" s="185">
        <v>109807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3"/>
        <v>Opći prihodi i primici</v>
      </c>
      <c r="E19" s="151">
        <v>3238</v>
      </c>
      <c r="F19" s="146" t="str">
        <f t="shared" si="4"/>
        <v>Računalne usluge</v>
      </c>
      <c r="G19" s="186" t="s">
        <v>824</v>
      </c>
      <c r="H19" s="146" t="str">
        <f t="shared" si="5"/>
        <v>PROGRAMSKO FINANCIRANJE JAVNIH ZNANSTVENIH INSTITUTA</v>
      </c>
      <c r="I19" s="185">
        <v>15000</v>
      </c>
      <c r="J19" s="185">
        <v>17476</v>
      </c>
      <c r="K19" s="185">
        <v>18786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3"/>
        <v>Opći prihodi i primici</v>
      </c>
      <c r="E20" s="151">
        <v>3239</v>
      </c>
      <c r="F20" s="146" t="str">
        <f t="shared" si="4"/>
        <v>Ostale usluge</v>
      </c>
      <c r="G20" s="186" t="s">
        <v>824</v>
      </c>
      <c r="H20" s="146" t="str">
        <f t="shared" si="5"/>
        <v>PROGRAMSKO FINANCIRANJE JAVNIH ZNANSTVENIH INSTITUTA</v>
      </c>
      <c r="I20" s="185">
        <v>69787</v>
      </c>
      <c r="J20" s="185">
        <v>81304</v>
      </c>
      <c r="K20" s="185">
        <v>87403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3"/>
        <v>Opći prihodi i primici</v>
      </c>
      <c r="E21" s="151">
        <v>3241</v>
      </c>
      <c r="F21" s="146" t="str">
        <f t="shared" si="4"/>
        <v>Naknade troškova osobama izvan radnog odnosa</v>
      </c>
      <c r="G21" s="186" t="s">
        <v>824</v>
      </c>
      <c r="H21" s="146" t="str">
        <f t="shared" si="5"/>
        <v>PROGRAMSKO FINANCIRANJE JAVNIH ZNANSTVENIH INSTITUTA</v>
      </c>
      <c r="I21" s="185">
        <v>8000</v>
      </c>
      <c r="J21" s="185">
        <v>9320</v>
      </c>
      <c r="K21" s="185">
        <v>10019</v>
      </c>
      <c r="M21" s="141" t="str">
        <f t="shared" si="6"/>
        <v>324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3"/>
        <v>Opći prihodi i primici</v>
      </c>
      <c r="E22" s="151">
        <v>3291</v>
      </c>
      <c r="F22" s="146" t="str">
        <f t="shared" si="4"/>
        <v>Naknade za rad predstavničkih i izvršnih tijela, povjerensta</v>
      </c>
      <c r="G22" s="186" t="s">
        <v>824</v>
      </c>
      <c r="H22" s="146" t="str">
        <f t="shared" si="5"/>
        <v>PROGRAMSKO FINANCIRANJE JAVNIH ZNANSTVENIH INSTITUTA</v>
      </c>
      <c r="I22" s="185">
        <v>35200</v>
      </c>
      <c r="J22" s="185">
        <v>41009</v>
      </c>
      <c r="K22" s="185">
        <v>44085</v>
      </c>
      <c r="M22" s="141" t="str">
        <f t="shared" si="6"/>
        <v>329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3"/>
        <v>Opći prihodi i primici</v>
      </c>
      <c r="E23" s="151">
        <v>3292</v>
      </c>
      <c r="F23" s="146" t="str">
        <f t="shared" si="4"/>
        <v>Premije osiguranja</v>
      </c>
      <c r="G23" s="186" t="s">
        <v>824</v>
      </c>
      <c r="H23" s="146" t="str">
        <f t="shared" si="5"/>
        <v>PROGRAMSKO FINANCIRANJE JAVNIH ZNANSTVENIH INSTITUTA</v>
      </c>
      <c r="I23" s="185">
        <v>6700</v>
      </c>
      <c r="J23" s="185">
        <v>7806</v>
      </c>
      <c r="K23" s="185">
        <v>8391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3"/>
        <v>Opći prihodi i primici</v>
      </c>
      <c r="E24" s="151">
        <v>3293</v>
      </c>
      <c r="F24" s="146" t="str">
        <f t="shared" si="4"/>
        <v>Reprezentacija</v>
      </c>
      <c r="G24" s="186" t="s">
        <v>824</v>
      </c>
      <c r="H24" s="146" t="str">
        <f t="shared" si="5"/>
        <v>PROGRAMSKO FINANCIRANJE JAVNIH ZNANSTVENIH INSTITUTA</v>
      </c>
      <c r="I24" s="185">
        <v>3500</v>
      </c>
      <c r="J24" s="185">
        <v>4078</v>
      </c>
      <c r="K24" s="185">
        <v>4383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3"/>
        <v>Opći prihodi i primici</v>
      </c>
      <c r="E25" s="151">
        <v>3431</v>
      </c>
      <c r="F25" s="146" t="str">
        <f t="shared" si="4"/>
        <v>Bankarske usluge i usluge platnog prometa</v>
      </c>
      <c r="G25" s="186" t="s">
        <v>824</v>
      </c>
      <c r="H25" s="146" t="str">
        <f t="shared" si="5"/>
        <v>PROGRAMSKO FINANCIRANJE JAVNIH ZNANSTVENIH INSTITUTA</v>
      </c>
      <c r="I25" s="185">
        <v>3303</v>
      </c>
      <c r="J25" s="185">
        <v>3848</v>
      </c>
      <c r="K25" s="185">
        <v>4137</v>
      </c>
      <c r="M25" s="141" t="str">
        <f t="shared" si="6"/>
        <v>343</v>
      </c>
      <c r="N25" s="141" t="str">
        <f t="shared" si="7"/>
        <v>34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11</v>
      </c>
      <c r="D26" s="146" t="str">
        <f t="shared" si="3"/>
        <v>Opći prihodi i primici</v>
      </c>
      <c r="E26" s="151">
        <v>4221</v>
      </c>
      <c r="F26" s="146" t="str">
        <f t="shared" si="4"/>
        <v>Uredska oprema i namještaj</v>
      </c>
      <c r="G26" s="186" t="s">
        <v>824</v>
      </c>
      <c r="H26" s="146" t="str">
        <f t="shared" si="5"/>
        <v>PROGRAMSKO FINANCIRANJE JAVNIH ZNANSTVENIH INSTITUTA</v>
      </c>
      <c r="I26" s="185">
        <v>40000</v>
      </c>
      <c r="J26" s="185">
        <v>46601</v>
      </c>
      <c r="K26" s="185">
        <v>50097</v>
      </c>
      <c r="M26" s="141" t="str">
        <f t="shared" si="6"/>
        <v>422</v>
      </c>
      <c r="N26" s="141" t="str">
        <f t="shared" si="7"/>
        <v>42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11</v>
      </c>
      <c r="D27" s="146" t="str">
        <f t="shared" si="3"/>
        <v>Opći prihodi i primici</v>
      </c>
      <c r="E27" s="151">
        <v>4223</v>
      </c>
      <c r="F27" s="146" t="str">
        <f t="shared" si="4"/>
        <v>Oprema za održavanje i zaštitu</v>
      </c>
      <c r="G27" s="186" t="s">
        <v>824</v>
      </c>
      <c r="H27" s="146" t="str">
        <f t="shared" si="5"/>
        <v>PROGRAMSKO FINANCIRANJE JAVNIH ZNANSTVENIH INSTITUTA</v>
      </c>
      <c r="I27" s="185">
        <v>20000</v>
      </c>
      <c r="J27" s="185">
        <v>23301</v>
      </c>
      <c r="K27" s="185">
        <v>25048</v>
      </c>
      <c r="M27" s="141" t="str">
        <f t="shared" si="6"/>
        <v>422</v>
      </c>
      <c r="N27" s="141" t="str">
        <f t="shared" si="7"/>
        <v>42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11</v>
      </c>
      <c r="D28" s="146" t="str">
        <f t="shared" si="3"/>
        <v>Opći prihodi i primici</v>
      </c>
      <c r="E28" s="151">
        <v>4262</v>
      </c>
      <c r="F28" s="146" t="str">
        <f t="shared" si="4"/>
        <v>Ulaganja u računalne programe</v>
      </c>
      <c r="G28" s="186" t="s">
        <v>824</v>
      </c>
      <c r="H28" s="146" t="str">
        <f t="shared" si="5"/>
        <v>PROGRAMSKO FINANCIRANJE JAVNIH ZNANSTVENIH INSTITUTA</v>
      </c>
      <c r="I28" s="185">
        <v>9264</v>
      </c>
      <c r="J28" s="185">
        <v>10793</v>
      </c>
      <c r="K28" s="185">
        <v>11606</v>
      </c>
      <c r="M28" s="141" t="str">
        <f t="shared" si="6"/>
        <v>426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31</v>
      </c>
      <c r="D29" s="146" t="str">
        <f t="shared" si="3"/>
        <v>Vlastiti prihodi</v>
      </c>
      <c r="E29" s="151">
        <v>3111</v>
      </c>
      <c r="F29" s="146" t="str">
        <f t="shared" si="4"/>
        <v>Plaće za redovan rad</v>
      </c>
      <c r="G29" s="186" t="s">
        <v>823</v>
      </c>
      <c r="H29" s="146" t="str">
        <f t="shared" si="5"/>
        <v>REDOVNA DJELATNOST JAVNIH INSTITUTA (IZ EVIDENCIJSKIH PRIHODA)</v>
      </c>
      <c r="I29" s="185">
        <v>350000</v>
      </c>
      <c r="J29" s="185">
        <v>400000</v>
      </c>
      <c r="K29" s="185">
        <v>420000</v>
      </c>
      <c r="M29" s="141" t="str">
        <f t="shared" si="6"/>
        <v>311</v>
      </c>
      <c r="N29" s="141" t="str">
        <f t="shared" si="7"/>
        <v>31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31</v>
      </c>
      <c r="D30" s="146" t="str">
        <f t="shared" si="3"/>
        <v>Vlastiti prihodi</v>
      </c>
      <c r="E30" s="151">
        <v>3132</v>
      </c>
      <c r="F30" s="146" t="str">
        <f t="shared" si="4"/>
        <v>Doprinosi za obvezno zdravstveno osiguranje</v>
      </c>
      <c r="G30" s="186" t="s">
        <v>823</v>
      </c>
      <c r="H30" s="146" t="str">
        <f t="shared" si="5"/>
        <v>REDOVNA DJELATNOST JAVNIH INSTITUTA (IZ EVIDENCIJSKIH PRIHODA)</v>
      </c>
      <c r="I30" s="185">
        <v>57750</v>
      </c>
      <c r="J30" s="185">
        <v>66000</v>
      </c>
      <c r="K30" s="185">
        <v>69300</v>
      </c>
      <c r="M30" s="141" t="str">
        <f t="shared" si="6"/>
        <v>313</v>
      </c>
      <c r="N30" s="141" t="str">
        <f t="shared" si="7"/>
        <v>31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31</v>
      </c>
      <c r="D31" s="146" t="str">
        <f t="shared" si="3"/>
        <v>Vlastiti prihodi</v>
      </c>
      <c r="E31" s="151">
        <v>3211</v>
      </c>
      <c r="F31" s="146" t="str">
        <f t="shared" si="4"/>
        <v>Službena putovanja</v>
      </c>
      <c r="G31" s="186" t="s">
        <v>823</v>
      </c>
      <c r="H31" s="146" t="str">
        <f t="shared" si="5"/>
        <v>REDOVNA DJELATNOST JAVNIH INSTITUTA (IZ EVIDENCIJSKIH PRIHODA)</v>
      </c>
      <c r="I31" s="185">
        <v>200000</v>
      </c>
      <c r="J31" s="185">
        <v>220000</v>
      </c>
      <c r="K31" s="185">
        <v>220000</v>
      </c>
      <c r="M31" s="141" t="str">
        <f t="shared" si="6"/>
        <v>321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31</v>
      </c>
      <c r="D32" s="146" t="str">
        <f t="shared" si="3"/>
        <v>Vlastiti prihodi</v>
      </c>
      <c r="E32" s="151">
        <v>3213</v>
      </c>
      <c r="F32" s="146" t="str">
        <f t="shared" si="4"/>
        <v>Stručno usavršavanje zaposlenika</v>
      </c>
      <c r="G32" s="186" t="s">
        <v>823</v>
      </c>
      <c r="H32" s="146" t="str">
        <f t="shared" si="5"/>
        <v>REDOVNA DJELATNOST JAVNIH INSTITUTA (IZ EVIDENCIJSKIH PRIHODA)</v>
      </c>
      <c r="I32" s="185">
        <v>60000</v>
      </c>
      <c r="J32" s="185">
        <v>60000</v>
      </c>
      <c r="K32" s="185">
        <v>60000</v>
      </c>
      <c r="M32" s="141" t="str">
        <f t="shared" si="6"/>
        <v>321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31</v>
      </c>
      <c r="D33" s="146" t="str">
        <f t="shared" si="3"/>
        <v>Vlastiti prihodi</v>
      </c>
      <c r="E33" s="151">
        <v>3214</v>
      </c>
      <c r="F33" s="146" t="str">
        <f t="shared" si="4"/>
        <v>Ostale naknade troškova zaposlenima</v>
      </c>
      <c r="G33" s="186" t="s">
        <v>823</v>
      </c>
      <c r="H33" s="146" t="str">
        <f t="shared" si="5"/>
        <v>REDOVNA DJELATNOST JAVNIH INSTITUTA (IZ EVIDENCIJSKIH PRIHODA)</v>
      </c>
      <c r="I33" s="185">
        <v>6000</v>
      </c>
      <c r="J33" s="185">
        <v>6000</v>
      </c>
      <c r="K33" s="185">
        <v>6000</v>
      </c>
      <c r="M33" s="141" t="str">
        <f t="shared" si="6"/>
        <v>321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31</v>
      </c>
      <c r="D34" s="146" t="str">
        <f t="shared" si="3"/>
        <v>Vlastiti prihodi</v>
      </c>
      <c r="E34" s="151">
        <v>3221</v>
      </c>
      <c r="F34" s="146" t="str">
        <f t="shared" si="4"/>
        <v>Uredski materijal i ostali materijalni rashodi</v>
      </c>
      <c r="G34" s="186" t="s">
        <v>823</v>
      </c>
      <c r="H34" s="146" t="str">
        <f t="shared" si="5"/>
        <v>REDOVNA DJELATNOST JAVNIH INSTITUTA (IZ EVIDENCIJSKIH PRIHODA)</v>
      </c>
      <c r="I34" s="185">
        <v>70000</v>
      </c>
      <c r="J34" s="185">
        <v>70000</v>
      </c>
      <c r="K34" s="185">
        <v>70000</v>
      </c>
      <c r="M34" s="141" t="str">
        <f t="shared" si="6"/>
        <v>322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31</v>
      </c>
      <c r="D35" s="146" t="str">
        <f t="shared" si="3"/>
        <v>Vlastiti prihodi</v>
      </c>
      <c r="E35" s="151">
        <v>3223</v>
      </c>
      <c r="F35" s="146" t="str">
        <f t="shared" si="4"/>
        <v>Energija</v>
      </c>
      <c r="G35" s="186" t="s">
        <v>823</v>
      </c>
      <c r="H35" s="146" t="str">
        <f t="shared" si="5"/>
        <v>REDOVNA DJELATNOST JAVNIH INSTITUTA (IZ EVIDENCIJSKIH PRIHODA)</v>
      </c>
      <c r="I35" s="185">
        <v>60000</v>
      </c>
      <c r="J35" s="185">
        <v>60000</v>
      </c>
      <c r="K35" s="185">
        <v>60000</v>
      </c>
      <c r="M35" s="141" t="str">
        <f t="shared" si="6"/>
        <v>322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31</v>
      </c>
      <c r="D36" s="146" t="str">
        <f t="shared" si="3"/>
        <v>Vlastiti prihodi</v>
      </c>
      <c r="E36" s="151">
        <v>3224</v>
      </c>
      <c r="F36" s="146" t="str">
        <f t="shared" si="4"/>
        <v>Materijal i dijelovi za tekuće i investicijsko održavanje</v>
      </c>
      <c r="G36" s="186" t="s">
        <v>823</v>
      </c>
      <c r="H36" s="146" t="str">
        <f t="shared" si="5"/>
        <v>REDOVNA DJELATNOST JAVNIH INSTITUTA (IZ EVIDENCIJSKIH PRIHODA)</v>
      </c>
      <c r="I36" s="185">
        <v>30000</v>
      </c>
      <c r="J36" s="185">
        <v>30000</v>
      </c>
      <c r="K36" s="185">
        <v>30000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31</v>
      </c>
      <c r="D37" s="146" t="str">
        <f t="shared" si="3"/>
        <v>Vlastiti prihodi</v>
      </c>
      <c r="E37" s="151">
        <v>3225</v>
      </c>
      <c r="F37" s="146" t="str">
        <f t="shared" si="4"/>
        <v>Sitni inventar i auto gume</v>
      </c>
      <c r="G37" s="186" t="s">
        <v>823</v>
      </c>
      <c r="H37" s="146" t="str">
        <f t="shared" si="5"/>
        <v>REDOVNA DJELATNOST JAVNIH INSTITUTA (IZ EVIDENCIJSKIH PRIHODA)</v>
      </c>
      <c r="I37" s="185">
        <v>10000</v>
      </c>
      <c r="J37" s="185">
        <v>10000</v>
      </c>
      <c r="K37" s="185">
        <v>10000</v>
      </c>
      <c r="M37" s="141" t="str">
        <f t="shared" si="6"/>
        <v>322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31</v>
      </c>
      <c r="D38" s="146" t="str">
        <f t="shared" si="3"/>
        <v>Vlastiti prihodi</v>
      </c>
      <c r="E38" s="151">
        <v>3227</v>
      </c>
      <c r="F38" s="146" t="str">
        <f t="shared" si="4"/>
        <v>Službena, radna i zaštitna odjeća i obuća</v>
      </c>
      <c r="G38" s="186" t="s">
        <v>823</v>
      </c>
      <c r="H38" s="146" t="str">
        <f t="shared" si="5"/>
        <v>REDOVNA DJELATNOST JAVNIH INSTITUTA (IZ EVIDENCIJSKIH PRIHODA)</v>
      </c>
      <c r="I38" s="185">
        <v>1000</v>
      </c>
      <c r="J38" s="185">
        <v>1000</v>
      </c>
      <c r="K38" s="185">
        <v>1000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31</v>
      </c>
      <c r="D39" s="146" t="str">
        <f t="shared" si="3"/>
        <v>Vlastiti prihodi</v>
      </c>
      <c r="E39" s="151">
        <v>3231</v>
      </c>
      <c r="F39" s="146" t="str">
        <f t="shared" si="4"/>
        <v>Usluge telefona, pošte i prijevoza</v>
      </c>
      <c r="G39" s="186" t="s">
        <v>823</v>
      </c>
      <c r="H39" s="146" t="str">
        <f t="shared" si="5"/>
        <v>REDOVNA DJELATNOST JAVNIH INSTITUTA (IZ EVIDENCIJSKIH PRIHODA)</v>
      </c>
      <c r="I39" s="185">
        <v>32000</v>
      </c>
      <c r="J39" s="185">
        <v>32000</v>
      </c>
      <c r="K39" s="185">
        <v>32000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31</v>
      </c>
      <c r="D40" s="146" t="str">
        <f t="shared" si="3"/>
        <v>Vlastiti prihodi</v>
      </c>
      <c r="E40" s="151">
        <v>3232</v>
      </c>
      <c r="F40" s="146" t="str">
        <f t="shared" si="4"/>
        <v>Usluge tekućeg i investicijskog održavanja</v>
      </c>
      <c r="G40" s="186" t="s">
        <v>823</v>
      </c>
      <c r="H40" s="146" t="str">
        <f t="shared" si="5"/>
        <v>REDOVNA DJELATNOST JAVNIH INSTITUTA (IZ EVIDENCIJSKIH PRIHODA)</v>
      </c>
      <c r="I40" s="185">
        <v>105500</v>
      </c>
      <c r="J40" s="185">
        <v>105500</v>
      </c>
      <c r="K40" s="185">
        <v>105500</v>
      </c>
      <c r="M40" s="141" t="str">
        <f t="shared" si="6"/>
        <v>323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31</v>
      </c>
      <c r="D41" s="146" t="str">
        <f t="shared" si="3"/>
        <v>Vlastiti prihodi</v>
      </c>
      <c r="E41" s="151">
        <v>3233</v>
      </c>
      <c r="F41" s="146" t="str">
        <f t="shared" si="4"/>
        <v>Usluge promidžbe i informiranja</v>
      </c>
      <c r="G41" s="186" t="s">
        <v>823</v>
      </c>
      <c r="H41" s="146" t="str">
        <f t="shared" si="5"/>
        <v>REDOVNA DJELATNOST JAVNIH INSTITUTA (IZ EVIDENCIJSKIH PRIHODA)</v>
      </c>
      <c r="I41" s="185">
        <v>4400</v>
      </c>
      <c r="J41" s="185">
        <v>4400</v>
      </c>
      <c r="K41" s="185">
        <v>4400</v>
      </c>
      <c r="M41" s="141" t="str">
        <f t="shared" si="6"/>
        <v>323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31</v>
      </c>
      <c r="D42" s="146" t="str">
        <f t="shared" si="3"/>
        <v>Vlastiti prihodi</v>
      </c>
      <c r="E42" s="151">
        <v>3234</v>
      </c>
      <c r="F42" s="146" t="str">
        <f t="shared" si="4"/>
        <v>Komunalne usluge</v>
      </c>
      <c r="G42" s="186" t="s">
        <v>823</v>
      </c>
      <c r="H42" s="146" t="str">
        <f t="shared" si="5"/>
        <v>REDOVNA DJELATNOST JAVNIH INSTITUTA (IZ EVIDENCIJSKIH PRIHODA)</v>
      </c>
      <c r="I42" s="185">
        <v>12800</v>
      </c>
      <c r="J42" s="185">
        <v>12800</v>
      </c>
      <c r="K42" s="185">
        <v>12800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31</v>
      </c>
      <c r="D43" s="146" t="str">
        <f t="shared" si="3"/>
        <v>Vlastiti prihodi</v>
      </c>
      <c r="E43" s="151">
        <v>3235</v>
      </c>
      <c r="F43" s="146" t="str">
        <f t="shared" si="4"/>
        <v>Zakupnine i najamnine</v>
      </c>
      <c r="G43" s="186" t="s">
        <v>823</v>
      </c>
      <c r="H43" s="146" t="str">
        <f t="shared" si="5"/>
        <v>REDOVNA DJELATNOST JAVNIH INSTITUTA (IZ EVIDENCIJSKIH PRIHODA)</v>
      </c>
      <c r="I43" s="185">
        <v>68000</v>
      </c>
      <c r="J43" s="185">
        <v>68000</v>
      </c>
      <c r="K43" s="185">
        <v>68000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31</v>
      </c>
      <c r="D44" s="146" t="str">
        <f t="shared" si="3"/>
        <v>Vlastiti prihodi</v>
      </c>
      <c r="E44" s="151">
        <v>3237</v>
      </c>
      <c r="F44" s="146" t="str">
        <f t="shared" si="4"/>
        <v>Intelektualne i osobne usluge</v>
      </c>
      <c r="G44" s="186" t="s">
        <v>823</v>
      </c>
      <c r="H44" s="146" t="str">
        <f t="shared" si="5"/>
        <v>REDOVNA DJELATNOST JAVNIH INSTITUTA (IZ EVIDENCIJSKIH PRIHODA)</v>
      </c>
      <c r="I44" s="185">
        <v>1700000</v>
      </c>
      <c r="J44" s="185">
        <v>1800000</v>
      </c>
      <c r="K44" s="185">
        <v>1900000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31</v>
      </c>
      <c r="D45" s="146" t="str">
        <f t="shared" si="3"/>
        <v>Vlastiti prihodi</v>
      </c>
      <c r="E45" s="151">
        <v>3238</v>
      </c>
      <c r="F45" s="146" t="str">
        <f t="shared" si="4"/>
        <v>Računalne usluge</v>
      </c>
      <c r="G45" s="186" t="s">
        <v>823</v>
      </c>
      <c r="H45" s="146" t="str">
        <f t="shared" si="5"/>
        <v>REDOVNA DJELATNOST JAVNIH INSTITUTA (IZ EVIDENCIJSKIH PRIHODA)</v>
      </c>
      <c r="I45" s="185">
        <v>20000</v>
      </c>
      <c r="J45" s="185">
        <v>20000</v>
      </c>
      <c r="K45" s="185">
        <v>20000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31</v>
      </c>
      <c r="D46" s="146" t="str">
        <f t="shared" si="3"/>
        <v>Vlastiti prihodi</v>
      </c>
      <c r="E46" s="151">
        <v>3239</v>
      </c>
      <c r="F46" s="146" t="str">
        <f t="shared" si="4"/>
        <v>Ostale usluge</v>
      </c>
      <c r="G46" s="186" t="s">
        <v>823</v>
      </c>
      <c r="H46" s="146" t="str">
        <f t="shared" si="5"/>
        <v>REDOVNA DJELATNOST JAVNIH INSTITUTA (IZ EVIDENCIJSKIH PRIHODA)</v>
      </c>
      <c r="I46" s="185">
        <v>50000</v>
      </c>
      <c r="J46" s="185">
        <v>50000</v>
      </c>
      <c r="K46" s="185">
        <v>50000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31</v>
      </c>
      <c r="D47" s="146" t="str">
        <f t="shared" si="3"/>
        <v>Vlastiti prihodi</v>
      </c>
      <c r="E47" s="151">
        <v>3241</v>
      </c>
      <c r="F47" s="146" t="str">
        <f t="shared" si="4"/>
        <v>Naknade troškova osobama izvan radnog odnosa</v>
      </c>
      <c r="G47" s="186" t="s">
        <v>823</v>
      </c>
      <c r="H47" s="146" t="str">
        <f t="shared" si="5"/>
        <v>REDOVNA DJELATNOST JAVNIH INSTITUTA (IZ EVIDENCIJSKIH PRIHODA)</v>
      </c>
      <c r="I47" s="185">
        <v>2800</v>
      </c>
      <c r="J47" s="185">
        <v>2800</v>
      </c>
      <c r="K47" s="185">
        <v>2800</v>
      </c>
      <c r="M47" s="141" t="str">
        <f t="shared" si="6"/>
        <v>324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08008</v>
      </c>
      <c r="B48" s="145" t="str">
        <f>IF(C48="","",VLOOKUP('Opći dio'!$C$3,'Opći dio'!$L$6:$U$136,9,FALSE))</f>
        <v>Javni instituti</v>
      </c>
      <c r="C48" s="151">
        <v>31</v>
      </c>
      <c r="D48" s="146" t="str">
        <f t="shared" si="3"/>
        <v>Vlastiti prihodi</v>
      </c>
      <c r="E48" s="151">
        <v>3292</v>
      </c>
      <c r="F48" s="146" t="str">
        <f t="shared" si="4"/>
        <v>Premije osiguranja</v>
      </c>
      <c r="G48" s="186" t="s">
        <v>823</v>
      </c>
      <c r="H48" s="146" t="str">
        <f t="shared" si="5"/>
        <v>REDOVNA DJELATNOST JAVNIH INSTITUTA (IZ EVIDENCIJSKIH PRIHODA)</v>
      </c>
      <c r="I48" s="185">
        <v>4000</v>
      </c>
      <c r="J48" s="185">
        <v>4000</v>
      </c>
      <c r="K48" s="185">
        <v>4000</v>
      </c>
      <c r="M48" s="141" t="str">
        <f t="shared" si="6"/>
        <v>329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08008</v>
      </c>
      <c r="B49" s="145" t="str">
        <f>IF(C49="","",VLOOKUP('Opći dio'!$C$3,'Opći dio'!$L$6:$U$136,9,FALSE))</f>
        <v>Javni instituti</v>
      </c>
      <c r="C49" s="151">
        <v>31</v>
      </c>
      <c r="D49" s="146" t="str">
        <f t="shared" si="3"/>
        <v>Vlastiti prihodi</v>
      </c>
      <c r="E49" s="151">
        <v>3293</v>
      </c>
      <c r="F49" s="146" t="str">
        <f t="shared" si="4"/>
        <v>Reprezentacija</v>
      </c>
      <c r="G49" s="186" t="s">
        <v>823</v>
      </c>
      <c r="H49" s="146" t="str">
        <f t="shared" si="5"/>
        <v>REDOVNA DJELATNOST JAVNIH INSTITUTA (IZ EVIDENCIJSKIH PRIHODA)</v>
      </c>
      <c r="I49" s="185">
        <v>20000</v>
      </c>
      <c r="J49" s="185">
        <v>20000</v>
      </c>
      <c r="K49" s="185">
        <v>20000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08008</v>
      </c>
      <c r="B50" s="145" t="str">
        <f>IF(C50="","",VLOOKUP('Opći dio'!$C$3,'Opći dio'!$L$6:$U$136,9,FALSE))</f>
        <v>Javni instituti</v>
      </c>
      <c r="C50" s="151">
        <v>31</v>
      </c>
      <c r="D50" s="146" t="str">
        <f t="shared" si="3"/>
        <v>Vlastiti prihodi</v>
      </c>
      <c r="E50" s="151">
        <v>3294</v>
      </c>
      <c r="F50" s="146" t="str">
        <f t="shared" si="4"/>
        <v>Članarine i norme</v>
      </c>
      <c r="G50" s="186" t="s">
        <v>823</v>
      </c>
      <c r="H50" s="146" t="str">
        <f t="shared" si="5"/>
        <v>REDOVNA DJELATNOST JAVNIH INSTITUTA (IZ EVIDENCIJSKIH PRIHODA)</v>
      </c>
      <c r="I50" s="185">
        <v>15000</v>
      </c>
      <c r="J50" s="185">
        <v>15000</v>
      </c>
      <c r="K50" s="185">
        <v>15000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08008</v>
      </c>
      <c r="B51" s="145" t="str">
        <f>IF(C51="","",VLOOKUP('Opći dio'!$C$3,'Opći dio'!$L$6:$U$136,9,FALSE))</f>
        <v>Javni instituti</v>
      </c>
      <c r="C51" s="151">
        <v>31</v>
      </c>
      <c r="D51" s="146" t="str">
        <f t="shared" si="3"/>
        <v>Vlastiti prihodi</v>
      </c>
      <c r="E51" s="151">
        <v>3295</v>
      </c>
      <c r="F51" s="146" t="str">
        <f t="shared" si="4"/>
        <v>Pristojbe i naknade</v>
      </c>
      <c r="G51" s="186" t="s">
        <v>823</v>
      </c>
      <c r="H51" s="146" t="str">
        <f t="shared" si="5"/>
        <v>REDOVNA DJELATNOST JAVNIH INSTITUTA (IZ EVIDENCIJSKIH PRIHODA)</v>
      </c>
      <c r="I51" s="185">
        <v>16000</v>
      </c>
      <c r="J51" s="185">
        <v>16000</v>
      </c>
      <c r="K51" s="185">
        <v>16000</v>
      </c>
      <c r="M51" s="141" t="str">
        <f t="shared" si="6"/>
        <v>329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08008</v>
      </c>
      <c r="B52" s="145" t="str">
        <f>IF(C52="","",VLOOKUP('Opći dio'!$C$3,'Opći dio'!$L$6:$U$136,9,FALSE))</f>
        <v>Javni instituti</v>
      </c>
      <c r="C52" s="151">
        <v>31</v>
      </c>
      <c r="D52" s="146" t="str">
        <f t="shared" si="3"/>
        <v>Vlastiti prihodi</v>
      </c>
      <c r="E52" s="151">
        <v>3299</v>
      </c>
      <c r="F52" s="146" t="str">
        <f t="shared" si="4"/>
        <v>Ostali nespomenuti rashodi poslovanja</v>
      </c>
      <c r="G52" s="186" t="s">
        <v>823</v>
      </c>
      <c r="H52" s="146" t="str">
        <f t="shared" si="5"/>
        <v>REDOVNA DJELATNOST JAVNIH INSTITUTA (IZ EVIDENCIJSKIH PRIHODA)</v>
      </c>
      <c r="I52" s="185">
        <v>20000</v>
      </c>
      <c r="J52" s="185">
        <v>20000</v>
      </c>
      <c r="K52" s="185">
        <v>20000</v>
      </c>
      <c r="M52" s="141" t="str">
        <f t="shared" si="6"/>
        <v>329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08008</v>
      </c>
      <c r="B53" s="145" t="str">
        <f>IF(C53="","",VLOOKUP('Opći dio'!$C$3,'Opći dio'!$L$6:$U$136,9,FALSE))</f>
        <v>Javni instituti</v>
      </c>
      <c r="C53" s="151">
        <v>31</v>
      </c>
      <c r="D53" s="146" t="str">
        <f t="shared" si="3"/>
        <v>Vlastiti prihodi</v>
      </c>
      <c r="E53" s="151">
        <v>3431</v>
      </c>
      <c r="F53" s="146" t="str">
        <f t="shared" si="4"/>
        <v>Bankarske usluge i usluge platnog prometa</v>
      </c>
      <c r="G53" s="186" t="s">
        <v>823</v>
      </c>
      <c r="H53" s="146" t="str">
        <f t="shared" si="5"/>
        <v>REDOVNA DJELATNOST JAVNIH INSTITUTA (IZ EVIDENCIJSKIH PRIHODA)</v>
      </c>
      <c r="I53" s="185">
        <v>10000</v>
      </c>
      <c r="J53" s="185">
        <v>10000</v>
      </c>
      <c r="K53" s="185">
        <v>10000</v>
      </c>
      <c r="M53" s="141" t="str">
        <f t="shared" si="6"/>
        <v>343</v>
      </c>
      <c r="N53" s="141" t="str">
        <f t="shared" si="7"/>
        <v>34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08008</v>
      </c>
      <c r="B54" s="145" t="str">
        <f>IF(C54="","",VLOOKUP('Opći dio'!$C$3,'Opći dio'!$L$6:$U$136,9,FALSE))</f>
        <v>Javni instituti</v>
      </c>
      <c r="C54" s="151">
        <v>31</v>
      </c>
      <c r="D54" s="146" t="str">
        <f t="shared" si="3"/>
        <v>Vlastiti prihodi</v>
      </c>
      <c r="E54" s="151">
        <v>3432</v>
      </c>
      <c r="F54" s="146" t="str">
        <f t="shared" si="4"/>
        <v>Negativne tečajne razlike i razlike zbog primjene valutne kl</v>
      </c>
      <c r="G54" s="186" t="s">
        <v>823</v>
      </c>
      <c r="H54" s="146" t="str">
        <f t="shared" si="5"/>
        <v>REDOVNA DJELATNOST JAVNIH INSTITUTA (IZ EVIDENCIJSKIH PRIHODA)</v>
      </c>
      <c r="I54" s="185">
        <v>2000</v>
      </c>
      <c r="J54" s="185">
        <v>2000</v>
      </c>
      <c r="K54" s="185">
        <v>2000</v>
      </c>
      <c r="M54" s="141" t="str">
        <f t="shared" si="6"/>
        <v>343</v>
      </c>
      <c r="N54" s="141" t="str">
        <f t="shared" si="7"/>
        <v>34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08008</v>
      </c>
      <c r="B55" s="145" t="str">
        <f>IF(C55="","",VLOOKUP('Opći dio'!$C$3,'Opći dio'!$L$6:$U$136,9,FALSE))</f>
        <v>Javni instituti</v>
      </c>
      <c r="C55" s="151">
        <v>31</v>
      </c>
      <c r="D55" s="146" t="str">
        <f t="shared" si="3"/>
        <v>Vlastiti prihodi</v>
      </c>
      <c r="E55" s="151">
        <v>3434</v>
      </c>
      <c r="F55" s="146" t="str">
        <f t="shared" si="4"/>
        <v>Ostali nespomenuti financijski rashodi</v>
      </c>
      <c r="G55" s="186" t="s">
        <v>823</v>
      </c>
      <c r="H55" s="146" t="str">
        <f t="shared" si="5"/>
        <v>REDOVNA DJELATNOST JAVNIH INSTITUTA (IZ EVIDENCIJSKIH PRIHODA)</v>
      </c>
      <c r="I55" s="185">
        <v>740</v>
      </c>
      <c r="J55" s="185">
        <v>740</v>
      </c>
      <c r="K55" s="185">
        <v>740</v>
      </c>
      <c r="M55" s="141" t="str">
        <f t="shared" si="6"/>
        <v>343</v>
      </c>
      <c r="N55" s="141" t="str">
        <f t="shared" si="7"/>
        <v>34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08008</v>
      </c>
      <c r="B56" s="145" t="str">
        <f>IF(C56="","",VLOOKUP('Opći dio'!$C$3,'Opći dio'!$L$6:$U$136,9,FALSE))</f>
        <v>Javni instituti</v>
      </c>
      <c r="C56" s="151">
        <v>31</v>
      </c>
      <c r="D56" s="146" t="str">
        <f t="shared" si="3"/>
        <v>Vlastiti prihodi</v>
      </c>
      <c r="E56" s="151">
        <v>3721</v>
      </c>
      <c r="F56" s="146" t="str">
        <f t="shared" si="4"/>
        <v>Naknade građanima i kućanstvima u novcu</v>
      </c>
      <c r="G56" s="186" t="s">
        <v>823</v>
      </c>
      <c r="H56" s="146" t="str">
        <f t="shared" si="5"/>
        <v>REDOVNA DJELATNOST JAVNIH INSTITUTA (IZ EVIDENCIJSKIH PRIHODA)</v>
      </c>
      <c r="I56" s="185">
        <v>9500</v>
      </c>
      <c r="J56" s="185">
        <v>9500</v>
      </c>
      <c r="K56" s="185">
        <v>9500</v>
      </c>
      <c r="M56" s="141" t="str">
        <f t="shared" si="6"/>
        <v>372</v>
      </c>
      <c r="N56" s="141" t="str">
        <f t="shared" si="7"/>
        <v>37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08008</v>
      </c>
      <c r="B57" s="145" t="str">
        <f>IF(C57="","",VLOOKUP('Opći dio'!$C$3,'Opći dio'!$L$6:$U$136,9,FALSE))</f>
        <v>Javni instituti</v>
      </c>
      <c r="C57" s="151">
        <v>31</v>
      </c>
      <c r="D57" s="146" t="str">
        <f t="shared" si="3"/>
        <v>Vlastiti prihodi</v>
      </c>
      <c r="E57" s="151">
        <v>4221</v>
      </c>
      <c r="F57" s="146" t="str">
        <f t="shared" si="4"/>
        <v>Uredska oprema i namještaj</v>
      </c>
      <c r="G57" s="186" t="s">
        <v>823</v>
      </c>
      <c r="H57" s="146" t="str">
        <f t="shared" si="5"/>
        <v>REDOVNA DJELATNOST JAVNIH INSTITUTA (IZ EVIDENCIJSKIH PRIHODA)</v>
      </c>
      <c r="I57" s="185">
        <v>20000</v>
      </c>
      <c r="J57" s="185">
        <v>20000</v>
      </c>
      <c r="K57" s="185">
        <v>20000</v>
      </c>
      <c r="M57" s="141" t="str">
        <f t="shared" si="6"/>
        <v>422</v>
      </c>
      <c r="N57" s="141" t="str">
        <f t="shared" si="7"/>
        <v>42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08008</v>
      </c>
      <c r="B58" s="145" t="str">
        <f>IF(C58="","",VLOOKUP('Opći dio'!$C$3,'Opći dio'!$L$6:$U$136,9,FALSE))</f>
        <v>Javni instituti</v>
      </c>
      <c r="C58" s="151">
        <v>31</v>
      </c>
      <c r="D58" s="146" t="str">
        <f t="shared" si="3"/>
        <v>Vlastiti prihodi</v>
      </c>
      <c r="E58" s="151">
        <v>4262</v>
      </c>
      <c r="F58" s="146" t="str">
        <f t="shared" si="4"/>
        <v>Ulaganja u računalne programe</v>
      </c>
      <c r="G58" s="186" t="s">
        <v>823</v>
      </c>
      <c r="H58" s="146" t="str">
        <f t="shared" si="5"/>
        <v>REDOVNA DJELATNOST JAVNIH INSTITUTA (IZ EVIDENCIJSKIH PRIHODA)</v>
      </c>
      <c r="I58" s="185">
        <v>3500</v>
      </c>
      <c r="J58" s="185">
        <v>3500</v>
      </c>
      <c r="K58" s="185">
        <v>3500</v>
      </c>
      <c r="M58" s="141" t="str">
        <f t="shared" si="6"/>
        <v>426</v>
      </c>
      <c r="N58" s="141" t="str">
        <f t="shared" si="7"/>
        <v>42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08008</v>
      </c>
      <c r="B59" s="145" t="str">
        <f>IF(C59="","",VLOOKUP('Opći dio'!$C$3,'Opći dio'!$L$6:$U$136,9,FALSE))</f>
        <v>Javni instituti</v>
      </c>
      <c r="C59" s="151">
        <v>43</v>
      </c>
      <c r="D59" s="146" t="str">
        <f t="shared" si="3"/>
        <v>Ostali prihodi za posebne namjene</v>
      </c>
      <c r="E59" s="151">
        <v>3211</v>
      </c>
      <c r="F59" s="146" t="str">
        <f t="shared" si="4"/>
        <v>Službena putovanja</v>
      </c>
      <c r="G59" s="186" t="s">
        <v>823</v>
      </c>
      <c r="H59" s="146" t="str">
        <f t="shared" si="5"/>
        <v>REDOVNA DJELATNOST JAVNIH INSTITUTA (IZ EVIDENCIJSKIH PRIHODA)</v>
      </c>
      <c r="I59" s="185">
        <v>10848</v>
      </c>
      <c r="J59" s="185">
        <v>5424</v>
      </c>
      <c r="K59" s="185"/>
      <c r="M59" s="141" t="str">
        <f t="shared" si="6"/>
        <v>321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08008</v>
      </c>
      <c r="B60" s="145" t="str">
        <f>IF(C60="","",VLOOKUP('Opći dio'!$C$3,'Opći dio'!$L$6:$U$136,9,FALSE))</f>
        <v>Javni instituti</v>
      </c>
      <c r="C60" s="151">
        <v>43</v>
      </c>
      <c r="D60" s="146" t="str">
        <f t="shared" si="3"/>
        <v>Ostali prihodi za posebne namjene</v>
      </c>
      <c r="E60" s="151">
        <v>3213</v>
      </c>
      <c r="F60" s="146" t="str">
        <f t="shared" si="4"/>
        <v>Stručno usavršavanje zaposlenika</v>
      </c>
      <c r="G60" s="186" t="s">
        <v>823</v>
      </c>
      <c r="H60" s="146" t="str">
        <f t="shared" si="5"/>
        <v>REDOVNA DJELATNOST JAVNIH INSTITUTA (IZ EVIDENCIJSKIH PRIHODA)</v>
      </c>
      <c r="I60" s="185">
        <v>4500</v>
      </c>
      <c r="J60" s="185">
        <v>2250</v>
      </c>
      <c r="K60" s="185"/>
      <c r="M60" s="141" t="str">
        <f t="shared" si="6"/>
        <v>321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08008</v>
      </c>
      <c r="B61" s="145" t="str">
        <f>IF(C61="","",VLOOKUP('Opći dio'!$C$3,'Opći dio'!$L$6:$U$136,9,FALSE))</f>
        <v>Javni instituti</v>
      </c>
      <c r="C61" s="151">
        <v>43</v>
      </c>
      <c r="D61" s="146" t="str">
        <f t="shared" si="3"/>
        <v>Ostali prihodi za posebne namjene</v>
      </c>
      <c r="E61" s="151">
        <v>3221</v>
      </c>
      <c r="F61" s="146" t="str">
        <f t="shared" si="4"/>
        <v>Uredski materijal i ostali materijalni rashodi</v>
      </c>
      <c r="G61" s="186" t="s">
        <v>823</v>
      </c>
      <c r="H61" s="146" t="str">
        <f t="shared" si="5"/>
        <v>REDOVNA DJELATNOST JAVNIH INSTITUTA (IZ EVIDENCIJSKIH PRIHODA)</v>
      </c>
      <c r="I61" s="185">
        <v>2343</v>
      </c>
      <c r="J61" s="185"/>
      <c r="K61" s="185"/>
      <c r="M61" s="141" t="str">
        <f t="shared" si="6"/>
        <v>322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08008</v>
      </c>
      <c r="B62" s="145" t="str">
        <f>IF(C62="","",VLOOKUP('Opći dio'!$C$3,'Opći dio'!$L$6:$U$136,9,FALSE))</f>
        <v>Javni instituti</v>
      </c>
      <c r="C62" s="151">
        <v>43</v>
      </c>
      <c r="D62" s="146" t="str">
        <f t="shared" si="3"/>
        <v>Ostali prihodi za posebne namjene</v>
      </c>
      <c r="E62" s="151">
        <v>3235</v>
      </c>
      <c r="F62" s="146" t="str">
        <f t="shared" si="4"/>
        <v>Zakupnine i najamnine</v>
      </c>
      <c r="G62" s="186" t="s">
        <v>823</v>
      </c>
      <c r="H62" s="146" t="str">
        <f t="shared" si="5"/>
        <v>REDOVNA DJELATNOST JAVNIH INSTITUTA (IZ EVIDENCIJSKIH PRIHODA)</v>
      </c>
      <c r="I62" s="185"/>
      <c r="J62" s="185">
        <v>4000</v>
      </c>
      <c r="K62" s="185"/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08008</v>
      </c>
      <c r="B63" s="145" t="str">
        <f>IF(C63="","",VLOOKUP('Opći dio'!$C$3,'Opći dio'!$L$6:$U$136,9,FALSE))</f>
        <v>Javni instituti</v>
      </c>
      <c r="C63" s="151">
        <v>43</v>
      </c>
      <c r="D63" s="146" t="str">
        <f t="shared" si="3"/>
        <v>Ostali prihodi za posebne namjene</v>
      </c>
      <c r="E63" s="151">
        <v>3239</v>
      </c>
      <c r="F63" s="146" t="str">
        <f t="shared" si="4"/>
        <v>Ostale usluge</v>
      </c>
      <c r="G63" s="186" t="s">
        <v>823</v>
      </c>
      <c r="H63" s="146" t="str">
        <f t="shared" si="5"/>
        <v>REDOVNA DJELATNOST JAVNIH INSTITUTA (IZ EVIDENCIJSKIH PRIHODA)</v>
      </c>
      <c r="I63" s="185"/>
      <c r="J63" s="185">
        <v>2500</v>
      </c>
      <c r="K63" s="185"/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08008</v>
      </c>
      <c r="B64" s="145" t="str">
        <f>IF(C64="","",VLOOKUP('Opći dio'!$C$3,'Opći dio'!$L$6:$U$136,9,FALSE))</f>
        <v>Javni instituti</v>
      </c>
      <c r="C64" s="151">
        <v>43</v>
      </c>
      <c r="D64" s="146" t="str">
        <f t="shared" si="3"/>
        <v>Ostali prihodi za posebne namjene</v>
      </c>
      <c r="E64" s="151">
        <v>3293</v>
      </c>
      <c r="F64" s="146" t="str">
        <f t="shared" si="4"/>
        <v>Reprezentacija</v>
      </c>
      <c r="G64" s="186" t="s">
        <v>823</v>
      </c>
      <c r="H64" s="146" t="str">
        <f t="shared" si="5"/>
        <v>REDOVNA DJELATNOST JAVNIH INSTITUTA (IZ EVIDENCIJSKIH PRIHODA)</v>
      </c>
      <c r="I64" s="185"/>
      <c r="J64" s="185">
        <v>3500</v>
      </c>
      <c r="K64" s="185"/>
      <c r="M64" s="141" t="str">
        <f t="shared" si="6"/>
        <v>329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12" activePane="bottomLeft" state="frozen"/>
      <selection pane="bottomLeft" activeCell="N18" sqref="N18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7" t="s">
        <v>792</v>
      </c>
      <c r="B1" s="297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 ht="202.5">
      <c r="A3" s="151">
        <v>51</v>
      </c>
      <c r="B3" s="146" t="str">
        <f t="shared" ref="B3" si="0">IFERROR(VLOOKUP(A3,$R$6:$S$23,2,FALSE),"")</f>
        <v>Pomoći EU</v>
      </c>
      <c r="C3" s="151">
        <v>3221</v>
      </c>
      <c r="D3" s="146" t="str">
        <f>IFERROR(VLOOKUP(C3,$U$5:$W$129,2,FALSE),"")</f>
        <v>Uredski materijal i ostali materijalni rashodi</v>
      </c>
      <c r="E3" s="186" t="s">
        <v>1182</v>
      </c>
      <c r="F3" s="146" t="str">
        <f>IFERROR(VLOOKUP(E3,$AA$5:$AB$500,2,FALSE),"")</f>
        <v>ERASMUS+ SPECHALE  SPEcialisti za kulturnu baštinu i atraktivno životno okruženje</v>
      </c>
      <c r="G3" s="185">
        <v>8625</v>
      </c>
      <c r="H3" s="185"/>
      <c r="I3" s="185"/>
      <c r="J3" s="201"/>
      <c r="K3" s="200">
        <v>43344</v>
      </c>
      <c r="L3" s="200">
        <v>44439</v>
      </c>
      <c r="M3" s="201" t="s">
        <v>2336</v>
      </c>
      <c r="N3" s="281" t="s">
        <v>2337</v>
      </c>
      <c r="P3" s="141" t="str">
        <f>LEFT(C3,3)</f>
        <v>322</v>
      </c>
      <c r="Q3" s="141" t="str">
        <f>LEFT(C3,2)</f>
        <v>32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3237</v>
      </c>
      <c r="D4" s="146" t="str">
        <f t="shared" ref="D4:D67" si="2">IFERROR(VLOOKUP(C4,$U$5:$W$129,2,FALSE),"")</f>
        <v>Intelektualne i osobne usluge</v>
      </c>
      <c r="E4" s="186" t="s">
        <v>1182</v>
      </c>
      <c r="F4" s="146" t="str">
        <f t="shared" ref="F4:F67" si="3">IFERROR(VLOOKUP(E4,$AA$5:$AB$500,2,FALSE),"")</f>
        <v>ERASMUS+ SPECHALE  SPEcialisti za kulturnu baštinu i atraktivno životno okruženje</v>
      </c>
      <c r="G4" s="185">
        <v>16245</v>
      </c>
      <c r="H4" s="185"/>
      <c r="I4" s="185"/>
      <c r="J4" s="201"/>
      <c r="K4" s="200">
        <v>43344</v>
      </c>
      <c r="L4" s="200">
        <v>44439</v>
      </c>
      <c r="M4" s="201" t="s">
        <v>2336</v>
      </c>
      <c r="N4" s="201"/>
      <c r="P4" s="141" t="str">
        <f t="shared" ref="P4:P67" si="4">LEFT(C4,3)</f>
        <v>323</v>
      </c>
      <c r="Q4" s="141" t="str">
        <f t="shared" ref="Q4:Q67" si="5">LEFT(C4,2)</f>
        <v>32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3241</v>
      </c>
      <c r="D5" s="146" t="str">
        <f t="shared" si="2"/>
        <v>Naknade troškova osobama izvan radnog odnosa</v>
      </c>
      <c r="E5" s="186" t="s">
        <v>1182</v>
      </c>
      <c r="F5" s="146" t="str">
        <f t="shared" si="3"/>
        <v>ERASMUS+ SPECHALE  SPEcialisti za kulturnu baštinu i atraktivno životno okruženje</v>
      </c>
      <c r="G5" s="185">
        <v>22883</v>
      </c>
      <c r="H5" s="185"/>
      <c r="I5" s="185"/>
      <c r="J5" s="201"/>
      <c r="K5" s="200">
        <v>43344</v>
      </c>
      <c r="L5" s="200">
        <v>44439</v>
      </c>
      <c r="M5" s="201" t="s">
        <v>2336</v>
      </c>
      <c r="N5" s="201"/>
      <c r="P5" s="141" t="str">
        <f t="shared" si="4"/>
        <v>324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 ht="326.25">
      <c r="A6" s="151">
        <v>51</v>
      </c>
      <c r="B6" s="146" t="str">
        <f t="shared" si="1"/>
        <v>Pomoći EU</v>
      </c>
      <c r="C6" s="151">
        <v>3111</v>
      </c>
      <c r="D6" s="146" t="str">
        <f t="shared" si="2"/>
        <v>Plaće za redovan rad</v>
      </c>
      <c r="E6" s="186" t="s">
        <v>827</v>
      </c>
      <c r="F6" s="146" t="str">
        <f t="shared" si="3"/>
        <v>NOVI PODPROJEKT</v>
      </c>
      <c r="G6" s="185">
        <v>159491</v>
      </c>
      <c r="H6" s="185"/>
      <c r="I6" s="185"/>
      <c r="J6" s="282" t="s">
        <v>2343</v>
      </c>
      <c r="K6" s="200">
        <v>43466</v>
      </c>
      <c r="L6" s="200">
        <v>44377</v>
      </c>
      <c r="M6" s="201" t="s">
        <v>2338</v>
      </c>
      <c r="N6" s="283" t="s">
        <v>2344</v>
      </c>
      <c r="P6" s="141" t="str">
        <f t="shared" si="4"/>
        <v>311</v>
      </c>
      <c r="Q6" s="141" t="str">
        <f t="shared" si="5"/>
        <v>31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3132</v>
      </c>
      <c r="D7" s="146" t="str">
        <f t="shared" si="2"/>
        <v>Doprinosi za obvezno zdravstveno osiguranje</v>
      </c>
      <c r="E7" s="186" t="s">
        <v>827</v>
      </c>
      <c r="F7" s="146" t="str">
        <f t="shared" si="3"/>
        <v>NOVI PODPROJEKT</v>
      </c>
      <c r="G7" s="185">
        <v>26316</v>
      </c>
      <c r="H7" s="185"/>
      <c r="I7" s="185"/>
      <c r="J7" s="201"/>
      <c r="K7" s="200" t="s">
        <v>2339</v>
      </c>
      <c r="L7" s="200">
        <v>44377</v>
      </c>
      <c r="M7" s="201" t="s">
        <v>2338</v>
      </c>
      <c r="N7" s="201"/>
      <c r="P7" s="141" t="str">
        <f t="shared" si="4"/>
        <v>313</v>
      </c>
      <c r="Q7" s="141" t="str">
        <f t="shared" si="5"/>
        <v>31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3211</v>
      </c>
      <c r="D8" s="146" t="str">
        <f t="shared" si="2"/>
        <v>Službena putovanja</v>
      </c>
      <c r="E8" s="186" t="s">
        <v>827</v>
      </c>
      <c r="F8" s="146" t="str">
        <f t="shared" si="3"/>
        <v>NOVI PODPROJEKT</v>
      </c>
      <c r="G8" s="185">
        <v>16354</v>
      </c>
      <c r="H8" s="185"/>
      <c r="I8" s="185"/>
      <c r="J8" s="201"/>
      <c r="K8" s="200" t="s">
        <v>2339</v>
      </c>
      <c r="L8" s="200">
        <v>44377</v>
      </c>
      <c r="M8" s="201" t="s">
        <v>2338</v>
      </c>
      <c r="N8" s="201"/>
      <c r="P8" s="141" t="str">
        <f t="shared" si="4"/>
        <v>321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3212</v>
      </c>
      <c r="D9" s="146" t="str">
        <f t="shared" si="2"/>
        <v>Naknade za prijevoz, za rad na terenu i odvojeni život</v>
      </c>
      <c r="E9" s="186" t="s">
        <v>827</v>
      </c>
      <c r="F9" s="146" t="str">
        <f t="shared" si="3"/>
        <v>NOVI PODPROJEKT</v>
      </c>
      <c r="G9" s="185">
        <v>1740</v>
      </c>
      <c r="H9" s="185"/>
      <c r="I9" s="185"/>
      <c r="J9" s="201"/>
      <c r="K9" s="200" t="s">
        <v>2339</v>
      </c>
      <c r="L9" s="200">
        <v>44377</v>
      </c>
      <c r="M9" s="201" t="s">
        <v>2338</v>
      </c>
      <c r="N9" s="201"/>
      <c r="P9" s="141" t="str">
        <f t="shared" si="4"/>
        <v>321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3239</v>
      </c>
      <c r="D10" s="146" t="str">
        <f t="shared" si="2"/>
        <v>Ostale usluge</v>
      </c>
      <c r="E10" s="186" t="s">
        <v>827</v>
      </c>
      <c r="F10" s="146" t="str">
        <f t="shared" si="3"/>
        <v>NOVI PODPROJEKT</v>
      </c>
      <c r="G10" s="185">
        <v>26131</v>
      </c>
      <c r="H10" s="185"/>
      <c r="I10" s="185"/>
      <c r="J10" s="201"/>
      <c r="K10" s="200" t="s">
        <v>2339</v>
      </c>
      <c r="L10" s="200">
        <v>44377</v>
      </c>
      <c r="M10" s="201" t="s">
        <v>2338</v>
      </c>
      <c r="N10" s="201"/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 ht="409.5">
      <c r="A11" s="151">
        <v>51</v>
      </c>
      <c r="B11" s="146" t="str">
        <f t="shared" si="1"/>
        <v>Pomoći EU</v>
      </c>
      <c r="C11" s="151">
        <v>3111</v>
      </c>
      <c r="D11" s="146" t="str">
        <f t="shared" si="2"/>
        <v>Plaće za redovan rad</v>
      </c>
      <c r="E11" s="186" t="s">
        <v>2011</v>
      </c>
      <c r="F11" s="146" t="str">
        <f t="shared" si="3"/>
        <v>INTERREG EUROPE LOCAL FLAVOURS Autentični turizam temeljen na lokalnim kulturnim ukusima</v>
      </c>
      <c r="G11" s="185">
        <v>192940</v>
      </c>
      <c r="H11" s="185"/>
      <c r="I11" s="185"/>
      <c r="J11" s="201"/>
      <c r="K11" s="200">
        <v>43678</v>
      </c>
      <c r="L11" s="200">
        <v>44408</v>
      </c>
      <c r="M11" s="201" t="s">
        <v>2345</v>
      </c>
      <c r="N11" s="284" t="s">
        <v>2346</v>
      </c>
      <c r="P11" s="141" t="str">
        <f t="shared" si="4"/>
        <v>311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3132</v>
      </c>
      <c r="D12" s="146" t="str">
        <f t="shared" si="2"/>
        <v>Doprinosi za obvezno zdravstveno osiguranje</v>
      </c>
      <c r="E12" s="186" t="s">
        <v>2011</v>
      </c>
      <c r="F12" s="146" t="str">
        <f t="shared" si="3"/>
        <v>INTERREG EUROPE LOCAL FLAVOURS Autentični turizam temeljen na lokalnim kulturnim ukusima</v>
      </c>
      <c r="G12" s="185">
        <v>31835</v>
      </c>
      <c r="H12" s="185"/>
      <c r="I12" s="185"/>
      <c r="J12" s="201"/>
      <c r="K12" s="200">
        <v>43678</v>
      </c>
      <c r="L12" s="200">
        <v>44408</v>
      </c>
      <c r="M12" s="201"/>
      <c r="N12" s="201"/>
      <c r="P12" s="141" t="str">
        <f t="shared" si="4"/>
        <v>313</v>
      </c>
      <c r="Q12" s="141" t="str">
        <f t="shared" si="5"/>
        <v>31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3211</v>
      </c>
      <c r="D13" s="146" t="str">
        <f t="shared" si="2"/>
        <v>Službena putovanja</v>
      </c>
      <c r="E13" s="186" t="s">
        <v>2011</v>
      </c>
      <c r="F13" s="146" t="str">
        <f t="shared" si="3"/>
        <v>INTERREG EUROPE LOCAL FLAVOURS Autentični turizam temeljen na lokalnim kulturnim ukusima</v>
      </c>
      <c r="G13" s="185">
        <v>21640</v>
      </c>
      <c r="H13" s="185"/>
      <c r="I13" s="185"/>
      <c r="J13" s="201"/>
      <c r="K13" s="200">
        <v>43678</v>
      </c>
      <c r="L13" s="200">
        <v>44408</v>
      </c>
      <c r="M13" s="201"/>
      <c r="N13" s="201"/>
      <c r="P13" s="141" t="str">
        <f t="shared" si="4"/>
        <v>321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51</v>
      </c>
      <c r="B14" s="146" t="str">
        <f t="shared" si="1"/>
        <v>Pomoći EU</v>
      </c>
      <c r="C14" s="151">
        <v>3212</v>
      </c>
      <c r="D14" s="146" t="str">
        <f t="shared" si="2"/>
        <v>Naknade za prijevoz, za rad na terenu i odvojeni život</v>
      </c>
      <c r="E14" s="186" t="s">
        <v>2011</v>
      </c>
      <c r="F14" s="146" t="str">
        <f t="shared" si="3"/>
        <v>INTERREG EUROPE LOCAL FLAVOURS Autentični turizam temeljen na lokalnim kulturnim ukusima</v>
      </c>
      <c r="G14" s="185">
        <v>3480</v>
      </c>
      <c r="H14" s="185"/>
      <c r="I14" s="185"/>
      <c r="J14" s="200"/>
      <c r="K14" s="200">
        <v>43678</v>
      </c>
      <c r="L14" s="200">
        <v>44408</v>
      </c>
      <c r="M14" s="201"/>
      <c r="N14" s="201"/>
      <c r="P14" s="141" t="str">
        <f t="shared" si="4"/>
        <v>321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3237</v>
      </c>
      <c r="D15" s="146" t="str">
        <f t="shared" si="2"/>
        <v>Intelektualne i osobne usluge</v>
      </c>
      <c r="E15" s="186" t="s">
        <v>2011</v>
      </c>
      <c r="F15" s="146" t="str">
        <f t="shared" si="3"/>
        <v>INTERREG EUROPE LOCAL FLAVOURS Autentični turizam temeljen na lokalnim kulturnim ukusima</v>
      </c>
      <c r="G15" s="185">
        <v>88494</v>
      </c>
      <c r="H15" s="185"/>
      <c r="I15" s="185"/>
      <c r="J15" s="201"/>
      <c r="K15" s="200">
        <v>43678</v>
      </c>
      <c r="L15" s="200">
        <v>44408</v>
      </c>
      <c r="M15" s="201"/>
      <c r="N15" s="201"/>
      <c r="P15" s="141" t="str">
        <f t="shared" si="4"/>
        <v>323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3239</v>
      </c>
      <c r="D16" s="146" t="str">
        <f t="shared" si="2"/>
        <v>Ostale usluge</v>
      </c>
      <c r="E16" s="186" t="s">
        <v>2011</v>
      </c>
      <c r="F16" s="146" t="str">
        <f t="shared" si="3"/>
        <v>INTERREG EUROPE LOCAL FLAVOURS Autentični turizam temeljen na lokalnim kulturnim ukusima</v>
      </c>
      <c r="G16" s="185">
        <v>30235</v>
      </c>
      <c r="H16" s="185"/>
      <c r="I16" s="185"/>
      <c r="J16" s="201"/>
      <c r="K16" s="200">
        <v>43678</v>
      </c>
      <c r="L16" s="200">
        <v>44408</v>
      </c>
      <c r="M16" s="201"/>
      <c r="N16" s="201"/>
      <c r="P16" s="141" t="str">
        <f t="shared" si="4"/>
        <v>323</v>
      </c>
      <c r="Q16" s="141" t="str">
        <f t="shared" si="5"/>
        <v>32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3111</v>
      </c>
      <c r="D17" s="146" t="str">
        <f t="shared" si="2"/>
        <v>Plaće za redovan rad</v>
      </c>
      <c r="E17" s="186" t="s">
        <v>827</v>
      </c>
      <c r="F17" s="146" t="str">
        <f t="shared" si="3"/>
        <v>NOVI PODPROJEKT</v>
      </c>
      <c r="G17" s="185">
        <v>147475</v>
      </c>
      <c r="H17" s="185">
        <v>68324</v>
      </c>
      <c r="I17" s="185"/>
      <c r="J17" s="201" t="s">
        <v>2348</v>
      </c>
      <c r="K17" s="200">
        <v>43831</v>
      </c>
      <c r="L17" s="200">
        <v>44742</v>
      </c>
      <c r="M17" s="201" t="s">
        <v>2347</v>
      </c>
      <c r="N17" t="s">
        <v>2349</v>
      </c>
      <c r="P17" s="141" t="str">
        <f t="shared" si="4"/>
        <v>311</v>
      </c>
      <c r="Q17" s="141" t="str">
        <f t="shared" si="5"/>
        <v>31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 ht="409.5">
      <c r="A18" s="151">
        <v>51</v>
      </c>
      <c r="B18" s="146" t="str">
        <f t="shared" si="1"/>
        <v>Pomoći EU</v>
      </c>
      <c r="C18" s="151">
        <v>3132</v>
      </c>
      <c r="D18" s="146" t="str">
        <f t="shared" si="2"/>
        <v>Doprinosi za obvezno zdravstveno osiguranje</v>
      </c>
      <c r="E18" s="186" t="s">
        <v>827</v>
      </c>
      <c r="F18" s="146" t="str">
        <f t="shared" si="3"/>
        <v>NOVI PODPROJEKT</v>
      </c>
      <c r="G18" s="185">
        <v>24333</v>
      </c>
      <c r="H18" s="185">
        <v>11273</v>
      </c>
      <c r="I18" s="185"/>
      <c r="J18" s="201"/>
      <c r="K18" s="200">
        <v>43831</v>
      </c>
      <c r="L18" s="200">
        <v>44742</v>
      </c>
      <c r="M18" s="201"/>
      <c r="N18" s="285" t="s">
        <v>2349</v>
      </c>
      <c r="P18" s="141" t="str">
        <f t="shared" si="4"/>
        <v>313</v>
      </c>
      <c r="Q18" s="141" t="str">
        <f t="shared" si="5"/>
        <v>31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3211</v>
      </c>
      <c r="D19" s="146" t="str">
        <f t="shared" si="2"/>
        <v>Službena putovanja</v>
      </c>
      <c r="E19" s="186" t="s">
        <v>827</v>
      </c>
      <c r="F19" s="146" t="str">
        <f t="shared" si="3"/>
        <v>NOVI PODPROJEKT</v>
      </c>
      <c r="G19" s="185">
        <v>69840</v>
      </c>
      <c r="H19" s="185">
        <v>35548</v>
      </c>
      <c r="I19" s="185"/>
      <c r="J19" s="201"/>
      <c r="K19" s="200">
        <v>43831</v>
      </c>
      <c r="L19" s="200">
        <v>44742</v>
      </c>
      <c r="M19" s="201"/>
      <c r="N19" s="201"/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3221</v>
      </c>
      <c r="D20" s="146" t="str">
        <f t="shared" si="2"/>
        <v>Uredski materijal i ostali materijalni rashodi</v>
      </c>
      <c r="E20" s="186" t="s">
        <v>827</v>
      </c>
      <c r="F20" s="146" t="str">
        <f t="shared" si="3"/>
        <v>NOVI PODPROJEKT</v>
      </c>
      <c r="G20" s="185">
        <v>25773</v>
      </c>
      <c r="H20" s="185">
        <v>11937</v>
      </c>
      <c r="I20" s="185"/>
      <c r="J20" s="201"/>
      <c r="K20" s="200">
        <v>43831</v>
      </c>
      <c r="L20" s="200">
        <v>44742</v>
      </c>
      <c r="M20" s="201"/>
      <c r="N20" s="201"/>
      <c r="P20" s="141" t="str">
        <f t="shared" si="4"/>
        <v>322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51</v>
      </c>
      <c r="B21" s="146" t="str">
        <f t="shared" si="1"/>
        <v>Pomoći EU</v>
      </c>
      <c r="C21" s="151">
        <v>3237</v>
      </c>
      <c r="D21" s="146" t="str">
        <f t="shared" si="2"/>
        <v>Intelektualne i osobne usluge</v>
      </c>
      <c r="E21" s="186" t="s">
        <v>827</v>
      </c>
      <c r="F21" s="146" t="str">
        <f t="shared" si="3"/>
        <v>NOVI PODPROJEKT</v>
      </c>
      <c r="G21" s="185">
        <v>189125</v>
      </c>
      <c r="H21" s="185"/>
      <c r="I21" s="185"/>
      <c r="J21" s="201"/>
      <c r="K21" s="200">
        <v>43831</v>
      </c>
      <c r="L21" s="200">
        <v>44742</v>
      </c>
      <c r="M21" s="201"/>
      <c r="N21" s="201"/>
      <c r="P21" s="141" t="str">
        <f t="shared" si="4"/>
        <v>323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3239</v>
      </c>
      <c r="D22" s="146" t="str">
        <f t="shared" si="2"/>
        <v>Ostale usluge</v>
      </c>
      <c r="E22" s="186" t="s">
        <v>827</v>
      </c>
      <c r="F22" s="146" t="str">
        <f t="shared" si="3"/>
        <v>NOVI PODPROJEKT</v>
      </c>
      <c r="G22" s="185">
        <v>75650</v>
      </c>
      <c r="H22" s="185">
        <v>30260</v>
      </c>
      <c r="I22" s="185"/>
      <c r="J22" s="201"/>
      <c r="K22" s="200">
        <v>43831</v>
      </c>
      <c r="L22" s="200">
        <v>44742</v>
      </c>
      <c r="M22" s="201"/>
      <c r="N22" s="201"/>
      <c r="P22" s="141" t="str">
        <f t="shared" si="4"/>
        <v>323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3293</v>
      </c>
      <c r="D23" s="146" t="str">
        <f t="shared" si="2"/>
        <v>Reprezentacija</v>
      </c>
      <c r="E23" s="186" t="s">
        <v>827</v>
      </c>
      <c r="F23" s="146" t="str">
        <f t="shared" si="3"/>
        <v>NOVI PODPROJEKT</v>
      </c>
      <c r="G23" s="185">
        <v>35305</v>
      </c>
      <c r="H23" s="185"/>
      <c r="I23" s="185"/>
      <c r="J23" s="201"/>
      <c r="K23" s="200">
        <v>43831</v>
      </c>
      <c r="L23" s="200">
        <v>44742</v>
      </c>
      <c r="M23" s="201"/>
      <c r="N23" s="201"/>
      <c r="P23" s="141" t="str">
        <f t="shared" si="4"/>
        <v>329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C1" zoomScale="80" zoomScaleNormal="80" workbookViewId="0">
      <pane ySplit="2" topLeftCell="A5" activePane="bottomLeft" state="frozen"/>
      <selection pane="bottomLeft" activeCell="H5" sqref="H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8" t="s">
        <v>267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9" t="s">
        <v>269</v>
      </c>
      <c r="C3" s="300"/>
      <c r="D3" s="301" t="s">
        <v>42</v>
      </c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3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1150000</v>
      </c>
      <c r="E5" s="3"/>
      <c r="F5" s="3"/>
      <c r="G5" s="3">
        <v>1150000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10490733</v>
      </c>
      <c r="E6" s="14">
        <f>+E27+E34</f>
        <v>6498142</v>
      </c>
      <c r="F6" s="14">
        <f t="shared" ref="F6:V6" si="0">+F27+F34</f>
        <v>0</v>
      </c>
      <c r="G6" s="14">
        <f t="shared" si="0"/>
        <v>2760990</v>
      </c>
      <c r="H6" s="14">
        <f>+H27+H34</f>
        <v>0</v>
      </c>
      <c r="I6" s="14">
        <f t="shared" si="0"/>
        <v>17691</v>
      </c>
      <c r="J6" s="14">
        <f t="shared" si="0"/>
        <v>1213910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-950000</v>
      </c>
      <c r="E7" s="113">
        <v>0</v>
      </c>
      <c r="F7" s="113"/>
      <c r="G7" s="113">
        <v>-950000</v>
      </c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10690733</v>
      </c>
      <c r="E8" s="14">
        <f>+E5+E6+E7</f>
        <v>6498142</v>
      </c>
      <c r="F8" s="14">
        <f t="shared" ref="F8:V8" si="2">+F5+F6+F7</f>
        <v>0</v>
      </c>
      <c r="G8" s="14">
        <f t="shared" si="2"/>
        <v>2960990</v>
      </c>
      <c r="H8" s="14">
        <f>+H5+H6+H7</f>
        <v>0</v>
      </c>
      <c r="I8" s="14">
        <f t="shared" si="2"/>
        <v>17691</v>
      </c>
      <c r="J8" s="14">
        <f t="shared" si="2"/>
        <v>1213910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10690733</v>
      </c>
      <c r="E9" s="136">
        <f>+'PLAN RASHODA I IZDATAKA'!E3</f>
        <v>6498142</v>
      </c>
      <c r="F9" s="136">
        <f>+'PLAN RASHODA I IZDATAKA'!F3</f>
        <v>0</v>
      </c>
      <c r="G9" s="136">
        <f>+'PLAN RASHODA I IZDATAKA'!G3</f>
        <v>2960990</v>
      </c>
      <c r="H9" s="136">
        <f>+'PLAN RASHODA I IZDATAKA'!H3</f>
        <v>0</v>
      </c>
      <c r="I9" s="136">
        <f>+'PLAN RASHODA I IZDATAKA'!I3</f>
        <v>17691</v>
      </c>
      <c r="J9" s="136">
        <f>+'PLAN RASHODA I IZDATAKA'!J3</f>
        <v>1213910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1213910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1213910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17691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17691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2760990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2760990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6498142</v>
      </c>
      <c r="E24" s="189">
        <f>SUMIFS('Plan prihoda za unos u SAP'!$G$3:$G$501,'Plan prihoda za unos u SAP'!$C$3:$C$501,"=11",'Plan prihoda za unos u SAP'!$K$3:$K$501,"=671")</f>
        <v>6498142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10490733</v>
      </c>
      <c r="E27" s="4">
        <f>SUM(E11:E26)</f>
        <v>6498142</v>
      </c>
      <c r="F27" s="4">
        <f t="shared" ref="F27:W27" si="4">SUM(F11:F26)</f>
        <v>0</v>
      </c>
      <c r="G27" s="4">
        <f t="shared" si="4"/>
        <v>2760990</v>
      </c>
      <c r="H27" s="4">
        <f t="shared" si="4"/>
        <v>0</v>
      </c>
      <c r="I27" s="4">
        <f t="shared" si="4"/>
        <v>17691</v>
      </c>
      <c r="J27" s="4">
        <f t="shared" si="4"/>
        <v>1213910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4" t="s">
        <v>316</v>
      </c>
      <c r="C42" s="304"/>
      <c r="D42" s="70">
        <f>SUM(E42:W42)</f>
        <v>10490733</v>
      </c>
      <c r="E42" s="71">
        <f>+E41+E34+E27</f>
        <v>6498142</v>
      </c>
      <c r="F42" s="71">
        <f t="shared" ref="F42:U42" si="9">+F41+F34+F27</f>
        <v>0</v>
      </c>
      <c r="G42" s="71">
        <f t="shared" si="9"/>
        <v>2760990</v>
      </c>
      <c r="H42" s="71">
        <f>+H41+H34+H27</f>
        <v>0</v>
      </c>
      <c r="I42" s="71">
        <f t="shared" si="9"/>
        <v>17691</v>
      </c>
      <c r="J42" s="71">
        <f t="shared" si="9"/>
        <v>1213910</v>
      </c>
      <c r="K42" s="71">
        <f t="shared" si="9"/>
        <v>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9" t="s">
        <v>269</v>
      </c>
      <c r="C44" s="300"/>
      <c r="D44" s="301" t="s">
        <v>783</v>
      </c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3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950000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950000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10027455</v>
      </c>
      <c r="E47" s="14">
        <f t="shared" ref="E47:V47" si="13">+E68+E75</f>
        <v>6913199</v>
      </c>
      <c r="F47" s="14">
        <f t="shared" si="13"/>
        <v>0</v>
      </c>
      <c r="G47" s="14">
        <f t="shared" si="13"/>
        <v>2939240</v>
      </c>
      <c r="H47" s="14">
        <f>+H68+H75</f>
        <v>0</v>
      </c>
      <c r="I47" s="14">
        <f t="shared" si="13"/>
        <v>17674</v>
      </c>
      <c r="J47" s="14">
        <f t="shared" si="13"/>
        <v>157342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-750000</v>
      </c>
      <c r="E48" s="113"/>
      <c r="F48" s="113"/>
      <c r="G48" s="113">
        <v>-750000</v>
      </c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10227455</v>
      </c>
      <c r="E49" s="14">
        <f>+E46+E47+E48</f>
        <v>6913199</v>
      </c>
      <c r="F49" s="14">
        <f t="shared" ref="F49:V49" si="14">+F46+F47+F48</f>
        <v>0</v>
      </c>
      <c r="G49" s="14">
        <f t="shared" si="14"/>
        <v>3139240</v>
      </c>
      <c r="H49" s="14">
        <f>+H46+H47+H48</f>
        <v>0</v>
      </c>
      <c r="I49" s="14">
        <f t="shared" si="14"/>
        <v>17674</v>
      </c>
      <c r="J49" s="14">
        <f t="shared" si="14"/>
        <v>157342</v>
      </c>
      <c r="K49" s="14">
        <f t="shared" si="14"/>
        <v>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10227455</v>
      </c>
      <c r="E50" s="136">
        <f>+'PLAN RASHODA I IZDATAKA'!E71</f>
        <v>6913199</v>
      </c>
      <c r="F50" s="136">
        <f>+'PLAN RASHODA I IZDATAKA'!F71</f>
        <v>0</v>
      </c>
      <c r="G50" s="136">
        <f>+'PLAN RASHODA I IZDATAKA'!G71</f>
        <v>3139240</v>
      </c>
      <c r="H50" s="136">
        <f>+'PLAN RASHODA I IZDATAKA'!H71</f>
        <v>0</v>
      </c>
      <c r="I50" s="136">
        <f>+'PLAN RASHODA I IZDATAKA'!I71</f>
        <v>17674</v>
      </c>
      <c r="J50" s="136">
        <f>+'PLAN RASHODA I IZDATAKA'!J71</f>
        <v>157342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157342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157342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17674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17674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2939240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2939240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6913199</v>
      </c>
      <c r="E65" s="189">
        <f>SUMIFS('Plan prihoda za unos u SAP'!$H$3:$H$501,'Plan prihoda za unos u SAP'!$C$3:$C$501,"=11",'Plan prihoda za unos u SAP'!$K$3:$K$501,"=671")</f>
        <v>6913199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10027455</v>
      </c>
      <c r="E68" s="4">
        <f>SUM(E52:E67)</f>
        <v>6913199</v>
      </c>
      <c r="F68" s="4">
        <f t="shared" ref="F68:W68" si="16">SUM(F52:F67)</f>
        <v>0</v>
      </c>
      <c r="G68" s="4">
        <f t="shared" si="16"/>
        <v>2939240</v>
      </c>
      <c r="H68" s="4">
        <f t="shared" si="16"/>
        <v>0</v>
      </c>
      <c r="I68" s="4">
        <f t="shared" si="16"/>
        <v>17674</v>
      </c>
      <c r="J68" s="4">
        <f>SUM(J52:J67)</f>
        <v>157342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4" t="s">
        <v>316</v>
      </c>
      <c r="C83" s="304"/>
      <c r="D83" s="71">
        <f>SUM(E83:W83)</f>
        <v>10027455</v>
      </c>
      <c r="E83" s="71">
        <f t="shared" ref="E83:V83" si="21">+E82+E75+E68</f>
        <v>6913199</v>
      </c>
      <c r="F83" s="71">
        <f t="shared" si="21"/>
        <v>0</v>
      </c>
      <c r="G83" s="71">
        <f t="shared" si="21"/>
        <v>2939240</v>
      </c>
      <c r="H83" s="71">
        <f>+H82+H75+H68</f>
        <v>0</v>
      </c>
      <c r="I83" s="71">
        <f t="shared" si="21"/>
        <v>17674</v>
      </c>
      <c r="J83" s="71">
        <f t="shared" si="21"/>
        <v>157342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9" t="s">
        <v>269</v>
      </c>
      <c r="C85" s="300"/>
      <c r="D85" s="301" t="s">
        <v>2145</v>
      </c>
      <c r="E85" s="302"/>
      <c r="F85" s="302"/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3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750000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750000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10076191</v>
      </c>
      <c r="E88" s="14">
        <f t="shared" ref="E88:V88" si="24">+E109+E116</f>
        <v>7013651</v>
      </c>
      <c r="F88" s="14">
        <f t="shared" si="24"/>
        <v>0</v>
      </c>
      <c r="G88" s="14">
        <f t="shared" si="24"/>
        <v>3062540</v>
      </c>
      <c r="H88" s="14">
        <f>+H109+H116</f>
        <v>0</v>
      </c>
      <c r="I88" s="14">
        <f t="shared" si="24"/>
        <v>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-550000</v>
      </c>
      <c r="E89" s="113"/>
      <c r="F89" s="113"/>
      <c r="G89" s="113">
        <v>-550000</v>
      </c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10276191</v>
      </c>
      <c r="E90" s="14">
        <f>+E87+E88+E89</f>
        <v>7013651</v>
      </c>
      <c r="F90" s="14">
        <f t="shared" ref="F90:V90" si="25">+F87+F88+F89</f>
        <v>0</v>
      </c>
      <c r="G90" s="14">
        <f t="shared" si="25"/>
        <v>3262540</v>
      </c>
      <c r="H90" s="14">
        <f>+H87+H88+H89</f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10276191</v>
      </c>
      <c r="E91" s="136">
        <f>+'PLAN RASHODA I IZDATAKA'!E91</f>
        <v>7013651</v>
      </c>
      <c r="F91" s="136">
        <f>+'PLAN RASHODA I IZDATAKA'!F91</f>
        <v>0</v>
      </c>
      <c r="G91" s="136">
        <f>+'PLAN RASHODA I IZDATAKA'!G91</f>
        <v>3262540</v>
      </c>
      <c r="H91" s="136">
        <f>+'PLAN RASHODA I IZDATAKA'!H91</f>
        <v>0</v>
      </c>
      <c r="I91" s="136">
        <f>+'PLAN RASHODA I IZDATAKA'!I91</f>
        <v>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3062540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3062540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7013651</v>
      </c>
      <c r="E106" s="189">
        <f>SUMIFS('Plan prihoda za unos u SAP'!$I$3:$I$501,'Plan prihoda za unos u SAP'!$C$3:$C$501,"=11",'Plan prihoda za unos u SAP'!$K$3:$K$501,"=671")</f>
        <v>7013651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10076191</v>
      </c>
      <c r="E109" s="4">
        <f>SUM(E93:E108)</f>
        <v>7013651</v>
      </c>
      <c r="F109" s="4">
        <f t="shared" ref="F109:W109" si="27">SUM(F93:F108)</f>
        <v>0</v>
      </c>
      <c r="G109" s="4">
        <f t="shared" si="27"/>
        <v>3062540</v>
      </c>
      <c r="H109" s="4">
        <f t="shared" si="27"/>
        <v>0</v>
      </c>
      <c r="I109" s="4">
        <f t="shared" si="27"/>
        <v>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4" t="s">
        <v>316</v>
      </c>
      <c r="C124" s="304"/>
      <c r="D124" s="71">
        <f>SUM(E124:W124)</f>
        <v>10076191</v>
      </c>
      <c r="E124" s="71">
        <f>+E123+E116+E109</f>
        <v>7013651</v>
      </c>
      <c r="F124" s="71">
        <f t="shared" ref="F124:W124" si="32">+F123+F116+F109</f>
        <v>0</v>
      </c>
      <c r="G124" s="71">
        <f t="shared" si="32"/>
        <v>3062540</v>
      </c>
      <c r="H124" s="71">
        <f>+H123+H116+H109</f>
        <v>0</v>
      </c>
      <c r="I124" s="71">
        <f t="shared" si="32"/>
        <v>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5" t="s">
        <v>2144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10690733</v>
      </c>
      <c r="E3" s="121">
        <f t="shared" ref="E3:W3" si="0">E4+E38+E58</f>
        <v>6498142</v>
      </c>
      <c r="F3" s="121">
        <f t="shared" si="0"/>
        <v>0</v>
      </c>
      <c r="G3" s="121">
        <f t="shared" si="0"/>
        <v>2960990</v>
      </c>
      <c r="H3" s="121">
        <f>H4+H38+H58</f>
        <v>0</v>
      </c>
      <c r="I3" s="121">
        <f t="shared" si="0"/>
        <v>17691</v>
      </c>
      <c r="J3" s="121">
        <f t="shared" si="0"/>
        <v>1213910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10597969</v>
      </c>
      <c r="E4" s="125">
        <f>E5+E9+E15+E19+E23+E30+E33</f>
        <v>6428878</v>
      </c>
      <c r="F4" s="125">
        <f t="shared" ref="F4:W4" si="2">F5+F9+F15+F19+F23+F30+F33</f>
        <v>0</v>
      </c>
      <c r="G4" s="125">
        <f t="shared" si="2"/>
        <v>2937490</v>
      </c>
      <c r="H4" s="125">
        <f>H5+H9+H15+H19+H23+H30+H33</f>
        <v>0</v>
      </c>
      <c r="I4" s="125">
        <f t="shared" si="2"/>
        <v>17691</v>
      </c>
      <c r="J4" s="125">
        <f t="shared" si="2"/>
        <v>1213910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6530792</v>
      </c>
      <c r="E5" s="12">
        <f>SUM(E6:E8)</f>
        <v>5540652</v>
      </c>
      <c r="F5" s="12">
        <f t="shared" ref="F5:W5" si="3">SUM(F6:F8)</f>
        <v>0</v>
      </c>
      <c r="G5" s="12">
        <f t="shared" si="3"/>
        <v>407750</v>
      </c>
      <c r="H5" s="12">
        <f>SUM(H6:H8)</f>
        <v>0</v>
      </c>
      <c r="I5" s="12">
        <f t="shared" si="3"/>
        <v>0</v>
      </c>
      <c r="J5" s="12">
        <f t="shared" si="3"/>
        <v>582390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5489906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4640000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499906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135052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135052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905834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765600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57750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82484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4041634</v>
      </c>
      <c r="E9" s="78">
        <f t="shared" ref="E9:W9" si="4">SUM(E10:E14)</f>
        <v>884923</v>
      </c>
      <c r="F9" s="78">
        <f t="shared" si="4"/>
        <v>0</v>
      </c>
      <c r="G9" s="78">
        <f>SUM(G10:G14)</f>
        <v>2507500</v>
      </c>
      <c r="H9" s="78">
        <f>SUM(H10:H14)</f>
        <v>0</v>
      </c>
      <c r="I9" s="78">
        <f t="shared" si="4"/>
        <v>17691</v>
      </c>
      <c r="J9" s="78">
        <f t="shared" si="4"/>
        <v>631520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716562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322160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266000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15348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113054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365741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158000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171000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2343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34398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2769943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351363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1992700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425880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33683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2800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22883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155705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45400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75000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35305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16043</v>
      </c>
      <c r="E15" s="4">
        <f t="shared" ref="E15:W15" si="5">SUM(E16:E18)</f>
        <v>3303</v>
      </c>
      <c r="F15" s="4">
        <f t="shared" si="5"/>
        <v>0</v>
      </c>
      <c r="G15" s="4">
        <f t="shared" si="5"/>
        <v>12740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16043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3303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12740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9500</v>
      </c>
      <c r="E30" s="4">
        <f t="shared" ref="E30:W30" si="8">SUM(E31:E32)</f>
        <v>0</v>
      </c>
      <c r="F30" s="4">
        <f t="shared" si="8"/>
        <v>0</v>
      </c>
      <c r="G30" s="4">
        <f t="shared" si="8"/>
        <v>9500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9500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9500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92764</v>
      </c>
      <c r="E38" s="126">
        <f>E42+E49+E51+E53+E39</f>
        <v>69264</v>
      </c>
      <c r="F38" s="126">
        <f t="shared" ref="F38:W38" si="10">F42+F49+F51+F53+F39</f>
        <v>0</v>
      </c>
      <c r="G38" s="126">
        <f t="shared" si="10"/>
        <v>23500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92764</v>
      </c>
      <c r="E42" s="4">
        <f t="shared" ref="E42:W42" si="12">SUM(E43:E48)</f>
        <v>69264</v>
      </c>
      <c r="F42" s="4">
        <f t="shared" si="12"/>
        <v>0</v>
      </c>
      <c r="G42" s="4">
        <f t="shared" si="12"/>
        <v>23500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80000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12764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9264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3500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10227455</v>
      </c>
      <c r="E71" s="121">
        <f t="shared" ref="E71:V71" si="20">+E72+E80+E86</f>
        <v>6913199</v>
      </c>
      <c r="F71" s="121">
        <f t="shared" si="20"/>
        <v>0</v>
      </c>
      <c r="G71" s="121">
        <f t="shared" si="20"/>
        <v>3139240</v>
      </c>
      <c r="H71" s="121">
        <f>+H72+H80+H86</f>
        <v>0</v>
      </c>
      <c r="I71" s="121">
        <f t="shared" si="20"/>
        <v>17674</v>
      </c>
      <c r="J71" s="121">
        <f t="shared" si="20"/>
        <v>157342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10123260</v>
      </c>
      <c r="E72" s="130">
        <f t="shared" ref="E72:V72" si="22">SUM(E73:E79)</f>
        <v>6832504</v>
      </c>
      <c r="F72" s="130">
        <f t="shared" si="22"/>
        <v>0</v>
      </c>
      <c r="G72" s="130">
        <f t="shared" si="22"/>
        <v>3115740</v>
      </c>
      <c r="H72" s="130">
        <f>SUM(H73:H79)</f>
        <v>0</v>
      </c>
      <c r="I72" s="130">
        <f t="shared" si="22"/>
        <v>17674</v>
      </c>
      <c r="J72" s="130">
        <f t="shared" si="22"/>
        <v>157342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6360576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5814979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466000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79597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3736596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1013677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2627500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17674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77745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16588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3848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12740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9500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9500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104195</v>
      </c>
      <c r="E80" s="131">
        <f t="shared" ref="E80:V80" si="23">SUM(E81:E85)</f>
        <v>80695</v>
      </c>
      <c r="F80" s="131">
        <f t="shared" si="23"/>
        <v>0</v>
      </c>
      <c r="G80" s="131">
        <f t="shared" si="23"/>
        <v>23500</v>
      </c>
      <c r="H80" s="131">
        <f>SUM(H81:H85)</f>
        <v>0</v>
      </c>
      <c r="I80" s="131">
        <f t="shared" si="23"/>
        <v>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104195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80695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23500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10276191</v>
      </c>
      <c r="E91" s="121">
        <f t="shared" ref="E91:W91" si="25">E92+E100+E106</f>
        <v>7013651</v>
      </c>
      <c r="F91" s="121">
        <f t="shared" si="25"/>
        <v>0</v>
      </c>
      <c r="G91" s="121">
        <f t="shared" si="25"/>
        <v>3262540</v>
      </c>
      <c r="H91" s="121">
        <f>H92+H100+H106</f>
        <v>0</v>
      </c>
      <c r="I91" s="121">
        <f t="shared" si="25"/>
        <v>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10165940</v>
      </c>
      <c r="E92" s="130">
        <f t="shared" ref="E92:G92" si="27">SUM(E93:E99)</f>
        <v>6926900</v>
      </c>
      <c r="F92" s="130">
        <f t="shared" si="27"/>
        <v>0</v>
      </c>
      <c r="G92" s="130">
        <f t="shared" si="27"/>
        <v>3239040</v>
      </c>
      <c r="H92" s="130">
        <f>SUM(H93:H99)</f>
        <v>0</v>
      </c>
      <c r="I92" s="130">
        <f t="shared" ref="I92:K92" si="28">SUM(I93:I99)</f>
        <v>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6333356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5844056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489300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3806207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1078707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2727500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16877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4137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12740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9500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9500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110251</v>
      </c>
      <c r="E100" s="131">
        <f t="shared" ref="E100:G100" si="31">SUM(E101:E105)</f>
        <v>86751</v>
      </c>
      <c r="F100" s="131">
        <f t="shared" si="31"/>
        <v>0</v>
      </c>
      <c r="G100" s="131">
        <f t="shared" si="31"/>
        <v>23500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110251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86751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23500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8" t="s">
        <v>226</v>
      </c>
      <c r="B10" s="310" t="s">
        <v>227</v>
      </c>
      <c r="C10" s="310" t="s">
        <v>228</v>
      </c>
      <c r="D10" s="313" t="s">
        <v>229</v>
      </c>
      <c r="E10" s="306" t="s">
        <v>2137</v>
      </c>
      <c r="F10" s="306" t="s">
        <v>230</v>
      </c>
      <c r="G10" s="306" t="s">
        <v>791</v>
      </c>
      <c r="H10" s="306" t="s">
        <v>2138</v>
      </c>
    </row>
    <row r="11" spans="1:8" ht="15.75" thickBot="1">
      <c r="A11" s="309"/>
      <c r="B11" s="311"/>
      <c r="C11" s="312"/>
      <c r="D11" s="314"/>
      <c r="E11" s="315"/>
      <c r="F11" s="307"/>
      <c r="G11" s="307"/>
      <c r="H11" s="307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4"/>
  <sheetViews>
    <sheetView topLeftCell="A439" workbookViewId="0">
      <selection activeCell="B454" sqref="B454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3">
      <c r="A417" s="211" t="s">
        <v>1148</v>
      </c>
      <c r="B417" s="212" t="s">
        <v>1149</v>
      </c>
    </row>
    <row r="418" spans="1:3">
      <c r="A418" s="211" t="s">
        <v>1150</v>
      </c>
      <c r="B418" s="212" t="s">
        <v>1151</v>
      </c>
    </row>
    <row r="419" spans="1:3">
      <c r="A419" s="211" t="s">
        <v>1152</v>
      </c>
      <c r="B419" s="212" t="s">
        <v>1153</v>
      </c>
    </row>
    <row r="420" spans="1:3">
      <c r="A420" s="211" t="s">
        <v>1154</v>
      </c>
      <c r="B420" s="212" t="s">
        <v>1155</v>
      </c>
    </row>
    <row r="421" spans="1:3">
      <c r="A421" s="211" t="s">
        <v>1156</v>
      </c>
      <c r="B421" s="212" t="s">
        <v>1157</v>
      </c>
    </row>
    <row r="422" spans="1:3">
      <c r="A422" s="211" t="s">
        <v>1158</v>
      </c>
      <c r="B422" s="212" t="s">
        <v>1159</v>
      </c>
    </row>
    <row r="423" spans="1:3" ht="22.5">
      <c r="A423" s="211" t="s">
        <v>1160</v>
      </c>
      <c r="B423" s="212" t="s">
        <v>1161</v>
      </c>
    </row>
    <row r="424" spans="1:3">
      <c r="A424" s="211" t="s">
        <v>1162</v>
      </c>
      <c r="B424" s="212" t="s">
        <v>1163</v>
      </c>
    </row>
    <row r="425" spans="1:3">
      <c r="A425" s="211" t="s">
        <v>1164</v>
      </c>
      <c r="B425" s="212" t="s">
        <v>1165</v>
      </c>
    </row>
    <row r="426" spans="1:3">
      <c r="A426" s="211" t="s">
        <v>1166</v>
      </c>
      <c r="B426" s="212" t="s">
        <v>1167</v>
      </c>
    </row>
    <row r="427" spans="1:3">
      <c r="A427" s="211" t="s">
        <v>1168</v>
      </c>
      <c r="B427" s="212" t="s">
        <v>1169</v>
      </c>
    </row>
    <row r="428" spans="1:3">
      <c r="A428" s="211" t="s">
        <v>1170</v>
      </c>
      <c r="B428" s="212" t="s">
        <v>1171</v>
      </c>
    </row>
    <row r="429" spans="1:3">
      <c r="A429" s="211" t="s">
        <v>1172</v>
      </c>
      <c r="B429" s="212" t="s">
        <v>1173</v>
      </c>
    </row>
    <row r="430" spans="1:3">
      <c r="A430" s="211" t="s">
        <v>1174</v>
      </c>
      <c r="B430" s="212" t="s">
        <v>1175</v>
      </c>
    </row>
    <row r="431" spans="1:3">
      <c r="A431" s="211" t="s">
        <v>1176</v>
      </c>
      <c r="B431" s="212" t="s">
        <v>1177</v>
      </c>
    </row>
    <row r="432" spans="1:3">
      <c r="A432" s="211" t="s">
        <v>1178</v>
      </c>
      <c r="B432" s="212" t="s">
        <v>1179</v>
      </c>
      <c r="C432" s="206"/>
    </row>
    <row r="433" spans="1:3">
      <c r="A433" s="211" t="s">
        <v>1180</v>
      </c>
      <c r="B433" s="212" t="s">
        <v>1181</v>
      </c>
      <c r="C433" s="206"/>
    </row>
    <row r="434" spans="1:3">
      <c r="A434" s="279" t="s">
        <v>1182</v>
      </c>
      <c r="B434" s="280" t="s">
        <v>1183</v>
      </c>
      <c r="C434" s="223"/>
    </row>
    <row r="435" spans="1:3">
      <c r="A435" s="211" t="s">
        <v>1184</v>
      </c>
      <c r="B435" s="212" t="s">
        <v>1185</v>
      </c>
    </row>
    <row r="436" spans="1:3">
      <c r="A436" s="211" t="s">
        <v>1186</v>
      </c>
      <c r="B436" s="212" t="s">
        <v>1187</v>
      </c>
    </row>
    <row r="437" spans="1:3">
      <c r="A437" s="211" t="s">
        <v>1188</v>
      </c>
      <c r="B437" s="212" t="s">
        <v>1189</v>
      </c>
    </row>
    <row r="438" spans="1:3">
      <c r="A438" s="211" t="s">
        <v>1971</v>
      </c>
      <c r="B438" s="212" t="s">
        <v>1972</v>
      </c>
    </row>
    <row r="439" spans="1:3">
      <c r="A439" s="211" t="s">
        <v>1973</v>
      </c>
      <c r="B439" s="212" t="s">
        <v>1974</v>
      </c>
    </row>
    <row r="440" spans="1:3">
      <c r="A440" s="211" t="s">
        <v>1975</v>
      </c>
      <c r="B440" s="212" t="s">
        <v>1976</v>
      </c>
    </row>
    <row r="441" spans="1:3">
      <c r="A441" s="211" t="s">
        <v>1977</v>
      </c>
      <c r="B441" s="212" t="s">
        <v>1978</v>
      </c>
    </row>
    <row r="442" spans="1:3">
      <c r="A442" s="211" t="s">
        <v>1979</v>
      </c>
      <c r="B442" s="212" t="s">
        <v>1980</v>
      </c>
    </row>
    <row r="443" spans="1:3">
      <c r="A443" s="211" t="s">
        <v>1981</v>
      </c>
      <c r="B443" s="212" t="s">
        <v>1982</v>
      </c>
    </row>
    <row r="444" spans="1:3">
      <c r="A444" s="211" t="s">
        <v>1983</v>
      </c>
      <c r="B444" s="212" t="s">
        <v>1984</v>
      </c>
    </row>
    <row r="445" spans="1:3">
      <c r="A445" s="211" t="s">
        <v>1985</v>
      </c>
      <c r="B445" s="212" t="s">
        <v>1986</v>
      </c>
    </row>
    <row r="446" spans="1:3">
      <c r="A446" s="211" t="s">
        <v>1987</v>
      </c>
      <c r="B446" s="212" t="s">
        <v>1988</v>
      </c>
    </row>
    <row r="447" spans="1:3">
      <c r="A447" s="211" t="s">
        <v>1989</v>
      </c>
      <c r="B447" s="212" t="s">
        <v>1990</v>
      </c>
    </row>
    <row r="448" spans="1:3">
      <c r="A448" s="211" t="s">
        <v>1991</v>
      </c>
      <c r="B448" s="212" t="s">
        <v>1992</v>
      </c>
    </row>
    <row r="449" spans="1:3">
      <c r="A449" s="211" t="s">
        <v>1993</v>
      </c>
      <c r="B449" s="212" t="s">
        <v>1994</v>
      </c>
    </row>
    <row r="450" spans="1:3">
      <c r="A450" s="211" t="s">
        <v>1995</v>
      </c>
      <c r="B450" s="212" t="s">
        <v>1996</v>
      </c>
    </row>
    <row r="451" spans="1:3">
      <c r="A451" s="211" t="s">
        <v>1997</v>
      </c>
      <c r="B451" s="212" t="s">
        <v>1998</v>
      </c>
    </row>
    <row r="452" spans="1:3">
      <c r="A452" s="211" t="s">
        <v>1999</v>
      </c>
      <c r="B452" s="212" t="s">
        <v>2000</v>
      </c>
    </row>
    <row r="453" spans="1:3">
      <c r="A453" s="211" t="s">
        <v>2001</v>
      </c>
      <c r="B453" s="212" t="s">
        <v>2002</v>
      </c>
    </row>
    <row r="454" spans="1:3">
      <c r="A454" s="211" t="s">
        <v>2003</v>
      </c>
      <c r="B454" s="212" t="s">
        <v>2004</v>
      </c>
    </row>
    <row r="455" spans="1:3">
      <c r="A455" s="211" t="s">
        <v>2005</v>
      </c>
      <c r="B455" s="212" t="s">
        <v>2006</v>
      </c>
    </row>
    <row r="456" spans="1:3">
      <c r="A456" s="211" t="s">
        <v>2007</v>
      </c>
      <c r="B456" s="212" t="s">
        <v>2008</v>
      </c>
    </row>
    <row r="457" spans="1:3">
      <c r="A457" s="211" t="s">
        <v>2009</v>
      </c>
      <c r="B457" s="212" t="s">
        <v>2010</v>
      </c>
    </row>
    <row r="458" spans="1:3">
      <c r="A458" s="279" t="s">
        <v>2011</v>
      </c>
      <c r="B458" s="280" t="s">
        <v>2012</v>
      </c>
      <c r="C458" s="223"/>
    </row>
    <row r="459" spans="1:3">
      <c r="A459" s="211" t="s">
        <v>2013</v>
      </c>
      <c r="B459" s="212" t="s">
        <v>2014</v>
      </c>
    </row>
    <row r="460" spans="1:3">
      <c r="A460" s="211" t="s">
        <v>2015</v>
      </c>
      <c r="B460" s="212" t="s">
        <v>2016</v>
      </c>
    </row>
    <row r="461" spans="1:3">
      <c r="A461" s="211" t="s">
        <v>2017</v>
      </c>
      <c r="B461" s="212" t="s">
        <v>2018</v>
      </c>
    </row>
    <row r="462" spans="1:3">
      <c r="A462" s="211" t="s">
        <v>2019</v>
      </c>
      <c r="B462" s="212" t="s">
        <v>2020</v>
      </c>
    </row>
    <row r="463" spans="1:3">
      <c r="A463" s="211" t="s">
        <v>2021</v>
      </c>
      <c r="B463" s="212" t="s">
        <v>2022</v>
      </c>
    </row>
    <row r="464" spans="1:3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Lidija N</cp:lastModifiedBy>
  <cp:lastPrinted>2020-10-13T10:42:16Z</cp:lastPrinted>
  <dcterms:created xsi:type="dcterms:W3CDTF">2018-09-10T07:36:17Z</dcterms:created>
  <dcterms:modified xsi:type="dcterms:W3CDTF">2020-12-16T08:35:41Z</dcterms:modified>
</cp:coreProperties>
</file>